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ustomProperty1.bin" ContentType="application/vnd.openxmlformats-officedocument.spreadsheetml.customProperty"/>
  <Override PartName="/xl/drawings/drawing2.xml" ContentType="application/vnd.openxmlformats-officedocument.drawing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drawings/drawing3.xml" ContentType="application/vnd.openxmlformats-officedocument.drawing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ustomProperty2.bin" ContentType="application/vnd.openxmlformats-officedocument.spreadsheetml.customProperty"/>
  <Override PartName="/xl/drawings/drawing4.xml" ContentType="application/vnd.openxmlformats-officedocument.drawing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drawings/drawing5.xml" ContentType="application/vnd.openxmlformats-officedocument.drawing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drawings/drawing6.xml" ContentType="application/vnd.openxmlformats-officedocument.drawing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drawings/drawing7.xml" ContentType="application/vnd.openxmlformats-officedocument.drawing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drawings/drawing8.xml" ContentType="application/vnd.openxmlformats-officedocument.drawing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drawings/drawing9.xml" ContentType="application/vnd.openxmlformats-officedocument.drawing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drawings/drawing10.xml" ContentType="application/vnd.openxmlformats-officedocument.drawing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omments1.xml" ContentType="application/vnd.openxmlformats-officedocument.spreadsheetml.comments+xml"/>
  <Override PartName="/xl/customProperty3.bin" ContentType="application/vnd.openxmlformats-officedocument.spreadsheetml.customProperty"/>
  <Override PartName="/xl/drawings/drawing11.xml" ContentType="application/vnd.openxmlformats-officedocument.drawing+xml"/>
  <Override PartName="/xl/ctrlProps/ctrlProp226.xml" ContentType="application/vnd.ms-excel.controlproperties+xml"/>
  <Override PartName="/xl/ctrlProps/ctrlProp227.xml" ContentType="application/vnd.ms-excel.controlproperties+xml"/>
  <Override PartName="/xl/drawings/drawing12.xml" ContentType="application/vnd.openxmlformats-officedocument.drawing+xml"/>
  <Override PartName="/xl/ctrlProps/ctrlProp228.xml" ContentType="application/vnd.ms-excel.controlproperties+xml"/>
  <Override PartName="/xl/ctrlProps/ctrlProp22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701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Renate\Desktop\"/>
    </mc:Choice>
  </mc:AlternateContent>
  <xr:revisionPtr revIDLastSave="0" documentId="8_{15E16FE2-EA19-476F-9F32-8C68AB2BBABB}" xr6:coauthVersionLast="47" xr6:coauthVersionMax="47" xr10:uidLastSave="{00000000-0000-0000-0000-000000000000}"/>
  <workbookProtection workbookPassword="C749" lockStructure="1"/>
  <bookViews>
    <workbookView xWindow="-28920" yWindow="-120" windowWidth="29040" windowHeight="15840" firstSheet="1" activeTab="1"/>
  </bookViews>
  <sheets>
    <sheet name="TEMPLATE Zahlungsantrag" sheetId="1" state="hidden" r:id="rId1"/>
    <sheet name="Zahlungsantrag LEW14-20" sheetId="23" r:id="rId2"/>
    <sheet name="TABLE Fördergeber" sheetId="3" state="hidden" r:id="rId3"/>
    <sheet name="TEMPLATE Auswahl Belegaufst." sheetId="4" state="hidden" r:id="rId4"/>
    <sheet name="Auswahl Belegaufstellungen" sheetId="24" state="hidden" r:id="rId5"/>
    <sheet name="Übersicht" sheetId="22" r:id="rId6"/>
    <sheet name="TEMPLATE Übersicht" sheetId="7" state="hidden" r:id="rId7"/>
    <sheet name="TEMPLATE Invest &amp; Sachkosten" sheetId="8" state="hidden" r:id="rId8"/>
    <sheet name="TEMPLATE Export LEW Inv&amp;Sachk." sheetId="9" state="hidden" r:id="rId9"/>
    <sheet name="TABLE Units" sheetId="10" state="hidden" r:id="rId10"/>
    <sheet name="TEMPLATE Standardkosten" sheetId="11" state="hidden" r:id="rId11"/>
    <sheet name="TEMPLATE Export LEW Stdkosten" sheetId="12" state="hidden" r:id="rId12"/>
    <sheet name="TEMPLATE Unbare Sachleistungen" sheetId="13" state="hidden" r:id="rId13"/>
    <sheet name="TEMPLATE Export LEW Unbare Sach" sheetId="14" state="hidden" r:id="rId14"/>
    <sheet name="TEMPLATE Personalkosten" sheetId="15" state="hidden" r:id="rId15"/>
    <sheet name="Notizen" sheetId="25" r:id="rId16"/>
    <sheet name="TEMPLATE Notizen" sheetId="17" state="hidden" r:id="rId17"/>
    <sheet name="TABLE Gehaltsgrenzen" sheetId="18" state="hidden" r:id="rId18"/>
  </sheets>
  <definedNames>
    <definedName name="_xlnm._FilterDatabase" localSheetId="10" hidden="1">'TEMPLATE Standardkosten'!$C$23:$AH$23</definedName>
    <definedName name="_xlnm.Print_Area" localSheetId="0">'TEMPLATE Zahlungsantrag'!$A$1:$AM$135</definedName>
    <definedName name="_xlnm.Print_Area" localSheetId="1">'Zahlungsantrag LEW14-20'!$A$1:$AM$135</definedName>
    <definedName name="Form_Button_AddEmployee" localSheetId="14" hidden="1">'TEMPLATE Personalkosten'!$A$39</definedName>
    <definedName name="Form_Button_AddMultipleReceipts" localSheetId="7" hidden="1">'TEMPLATE Invest &amp; Sachkosten'!$F$24</definedName>
    <definedName name="Form_Button_AddMultipleReceipts" localSheetId="10" hidden="1">'TEMPLATE Standardkosten'!$G$22</definedName>
    <definedName name="Form_Button_AddMultipleReceipts" localSheetId="12" hidden="1">'TEMPLATE Unbare Sachleistungen'!$F$36</definedName>
    <definedName name="Form_Button_AddProj" localSheetId="14" hidden="1">'TEMPLATE Personalkosten'!$A$143</definedName>
    <definedName name="Form_Button_AddReceipt" localSheetId="7" hidden="1">'TEMPLATE Invest &amp; Sachkosten'!$D$24</definedName>
    <definedName name="Form_Button_AddReceipt" localSheetId="10" hidden="1">'TEMPLATE Standardkosten'!$E$22</definedName>
    <definedName name="Form_Button_AddReceipt" localSheetId="12" hidden="1">'TEMPLATE Unbare Sachleistungen'!$E$36</definedName>
    <definedName name="Form_Button_AddWorker" localSheetId="12" hidden="1">'TEMPLATE Unbare Sachleistungen'!$E$21</definedName>
    <definedName name="Form_Button_CreateInKindContribSheet" localSheetId="4" hidden="1">'Auswahl Belegaufstellungen'!$D$19</definedName>
    <definedName name="Form_Button_CreateInKindContribSheet" localSheetId="3" hidden="1">'TEMPLATE Auswahl Belegaufst.'!$D$19</definedName>
    <definedName name="Form_Button_CreateInKindContribSheet" localSheetId="6" hidden="1">'TEMPLATE Übersicht'!$C$23</definedName>
    <definedName name="Form_Button_CreateInKindContribSheet" localSheetId="5" hidden="1">Übersicht!$C$23</definedName>
    <definedName name="Form_Button_CreateInvestSheet" localSheetId="4" hidden="1">'Auswahl Belegaufstellungen'!$B$19</definedName>
    <definedName name="Form_Button_CreateInvestSheet" localSheetId="3" hidden="1">'TEMPLATE Auswahl Belegaufst.'!$B$19</definedName>
    <definedName name="Form_Button_CreateInvestSheet" localSheetId="6" hidden="1">'TEMPLATE Übersicht'!$A$23</definedName>
    <definedName name="Form_Button_CreateInvestSheet" localSheetId="5" hidden="1">Übersicht!$A$23</definedName>
    <definedName name="Form_Button_CreateLabourSheet" localSheetId="4" hidden="1">'Auswahl Belegaufstellungen'!$B$24</definedName>
    <definedName name="Form_Button_CreateLabourSheet" localSheetId="3" hidden="1">'TEMPLATE Auswahl Belegaufst.'!$B$24</definedName>
    <definedName name="Form_Button_CreateLabourSheet" localSheetId="6" hidden="1">'TEMPLATE Übersicht'!$B$28</definedName>
    <definedName name="Form_Button_CreateLabourSheet" localSheetId="5" hidden="1">Übersicht!$B$28</definedName>
    <definedName name="Form_Button_CreateMaterialSheet" localSheetId="4" hidden="1">'Auswahl Belegaufstellungen'!$C$19</definedName>
    <definedName name="Form_Button_CreateMaterialSheet" localSheetId="3" hidden="1">'TEMPLATE Auswahl Belegaufst.'!$C$19</definedName>
    <definedName name="Form_Button_CreateMaterialSheet" localSheetId="6" hidden="1">'TEMPLATE Übersicht'!$B$23</definedName>
    <definedName name="Form_Button_CreateMaterialSheet" localSheetId="5" hidden="1">Übersicht!$B$23</definedName>
    <definedName name="Form_Button_CreateScratchPadSheet" localSheetId="4" hidden="1">'Auswahl Belegaufstellungen'!$D$24</definedName>
    <definedName name="Form_Button_CreateScratchPadSheet" localSheetId="15" hidden="1">Notizen!$H$7</definedName>
    <definedName name="Form_Button_CreateScratchPadSheet" localSheetId="3" hidden="1">'TEMPLATE Auswahl Belegaufst.'!$D$24</definedName>
    <definedName name="Form_Button_CreateScratchPadSheet" localSheetId="16" hidden="1">'TEMPLATE Notizen'!$H$7</definedName>
    <definedName name="Form_Button_CreateScratchPadSheet" localSheetId="6" hidden="1">'TEMPLATE Übersicht'!$B$28</definedName>
    <definedName name="Form_Button_CreateScratchPadSheet" localSheetId="5" hidden="1">Übersicht!$B$28</definedName>
    <definedName name="Form_Button_CreateStdCostSheet" localSheetId="4" hidden="1">'Auswahl Belegaufstellungen'!$C$24</definedName>
    <definedName name="Form_Button_CreateStdCostSheet" localSheetId="3" hidden="1">'TEMPLATE Auswahl Belegaufst.'!$C$24</definedName>
    <definedName name="Form_Button_CreateStdCostSheet" localSheetId="6" hidden="1">'TEMPLATE Übersicht'!$F$23</definedName>
    <definedName name="Form_Button_CreateStdCostSheet" localSheetId="5" hidden="1">Übersicht!$F$23</definedName>
    <definedName name="Form_Button_DelEmployee" localSheetId="14" hidden="1">'TEMPLATE Personalkosten'!$A$39</definedName>
    <definedName name="Form_Button_DeleteSheet" localSheetId="15" hidden="1">Notizen!$H$3</definedName>
    <definedName name="Form_Button_DeleteSheet" localSheetId="16" hidden="1">'TEMPLATE Notizen'!$H$3</definedName>
    <definedName name="Form_Button_DelProj" localSheetId="14" hidden="1">'TEMPLATE Personalkosten'!$A$143</definedName>
    <definedName name="Form_Button_DelReceipt" localSheetId="7" hidden="1">'TEMPLATE Invest &amp; Sachkosten'!$E$24</definedName>
    <definedName name="Form_Button_DelReceipt" localSheetId="10" hidden="1">'TEMPLATE Standardkosten'!$F$22</definedName>
    <definedName name="Form_Button_DelReceipt" localSheetId="12" hidden="1">'TEMPLATE Unbare Sachleistungen'!$E$36</definedName>
    <definedName name="Form_Button_DelWorker" localSheetId="12" hidden="1">'TEMPLATE Unbare Sachleistungen'!$F$21</definedName>
    <definedName name="Form_Button_DetailedCost_FlatHours" localSheetId="14" hidden="1">'TEMPLATE Personalkosten'!$A$21</definedName>
    <definedName name="Form_Button_DetailedCostHours" localSheetId="14" hidden="1">'TEMPLATE Personalkosten'!$A$25</definedName>
    <definedName name="Form_Button_DuplicateSheet" localSheetId="7" hidden="1">'TEMPLATE Invest &amp; Sachkosten'!$G$9</definedName>
    <definedName name="Form_Button_DuplicateSheet" localSheetId="14" hidden="1">'TEMPLATE Personalkosten'!$F$9</definedName>
    <definedName name="Form_Button_DuplicateSheet" localSheetId="10" hidden="1">'TEMPLATE Standardkosten'!$H$7</definedName>
    <definedName name="Form_Button_DuplicateSheet" localSheetId="12" hidden="1">'TEMPLATE Unbare Sachleistungen'!$H$7</definedName>
    <definedName name="Form_Button_EraseAll" localSheetId="4" hidden="1">'Auswahl Belegaufstellungen'!$C$14</definedName>
    <definedName name="Form_Button_EraseAll" localSheetId="3" hidden="1">'TEMPLATE Auswahl Belegaufst.'!$C$14</definedName>
    <definedName name="Form_Button_EraseAll" localSheetId="7" hidden="1">'TEMPLATE Invest &amp; Sachkosten'!$G$5</definedName>
    <definedName name="Form_Button_EraseAll" localSheetId="14" hidden="1">'TEMPLATE Personalkosten'!$F$5</definedName>
    <definedName name="Form_Button_EraseAll" localSheetId="10" hidden="1">'TEMPLATE Standardkosten'!$H$3</definedName>
    <definedName name="Form_Button_EraseAll" localSheetId="6" hidden="1">'TEMPLATE Übersicht'!$B$19</definedName>
    <definedName name="Form_Button_EraseAll" localSheetId="12" hidden="1">'TEMPLATE Unbare Sachleistungen'!$H$3</definedName>
    <definedName name="Form_Button_EraseAll" localSheetId="5" hidden="1">Übersicht!$B$19</definedName>
    <definedName name="Form_Button_ExportToLEW" localSheetId="7" hidden="1">'TEMPLATE Invest &amp; Sachkosten'!$G$18</definedName>
    <definedName name="Form_Button_ExportToLEW" localSheetId="10" hidden="1">'TEMPLATE Standardkosten'!$H$16</definedName>
    <definedName name="Form_Button_ExportToLEW" localSheetId="12" hidden="1">'TEMPLATE Unbare Sachleistungen'!$H$16</definedName>
    <definedName name="Form_Button_FlatWages" localSheetId="14" hidden="1">'TEMPLATE Personalkosten'!$A$17</definedName>
    <definedName name="Form_Button_LockAll" localSheetId="4" hidden="1">'Auswahl Belegaufstellungen'!$C$40</definedName>
    <definedName name="Form_Button_LockAll" localSheetId="3" hidden="1">'TEMPLATE Auswahl Belegaufst.'!$C$40</definedName>
    <definedName name="Form_Button_LockAll" localSheetId="7" hidden="1">'TEMPLATE Invest &amp; Sachkosten'!$H$9</definedName>
    <definedName name="Form_Button_LockAll" localSheetId="14" hidden="1">'TEMPLATE Personalkosten'!$G$5</definedName>
    <definedName name="Form_Button_LockAll" localSheetId="10" hidden="1">'TEMPLATE Standardkosten'!$I$7</definedName>
    <definedName name="Form_Button_LockAll" localSheetId="6" hidden="1">'TEMPLATE Übersicht'!$B$28</definedName>
    <definedName name="Form_Button_LockAll" localSheetId="12" hidden="1">'TEMPLATE Unbare Sachleistungen'!$I$7</definedName>
    <definedName name="Form_Button_LockAll" localSheetId="5" hidden="1">Übersicht!$B$28</definedName>
    <definedName name="Form_Button_ModeApplication" localSheetId="6" hidden="1">'TEMPLATE Übersicht'!$B$17</definedName>
    <definedName name="Form_Button_ModeApplication" localSheetId="5" hidden="1">Übersicht!$B$17</definedName>
    <definedName name="Form_Button_ModeVOK" localSheetId="6" hidden="1">'TEMPLATE Übersicht'!$D$17</definedName>
    <definedName name="Form_Button_ModeVOK" localSheetId="5" hidden="1">Übersicht!$D$17</definedName>
    <definedName name="Form_Button_ModeVWK" localSheetId="6" hidden="1">'TEMPLATE Übersicht'!$C$17</definedName>
    <definedName name="Form_Button_ModeVWK" localSheetId="5" hidden="1">Übersicht!$C$17</definedName>
    <definedName name="Form_Button_RemoveMacros" localSheetId="7" hidden="1">'TEMPLATE Invest &amp; Sachkosten'!$G$14</definedName>
    <definedName name="Form_Button_RemoveMacros" localSheetId="14" hidden="1">'TEMPLATE Personalkosten'!$F$13</definedName>
    <definedName name="Form_Button_RemoveMacros" localSheetId="10" hidden="1">'TEMPLATE Standardkosten'!$H$12</definedName>
    <definedName name="Form_Button_RemoveMacros" localSheetId="12" hidden="1">'TEMPLATE Unbare Sachleistungen'!$H$12</definedName>
    <definedName name="Form_Button_RemoveMacros" localSheetId="0" hidden="1">'TEMPLATE Zahlungsantrag'!$AO$1</definedName>
    <definedName name="Form_Button_RemoveMacros" localSheetId="1" hidden="1">'Zahlungsantrag LEW14-20'!$AO$1</definedName>
    <definedName name="Form_Button_SelectModeUser" localSheetId="4" hidden="1">'Auswahl Belegaufstellungen'!$B$36</definedName>
    <definedName name="Form_Button_SelectModeUser" localSheetId="3" hidden="1">'TEMPLATE Auswahl Belegaufst.'!$B$36</definedName>
    <definedName name="Form_Button_SelectModeUser" localSheetId="7" hidden="1">'TEMPLATE Invest &amp; Sachkosten'!$C$20</definedName>
    <definedName name="Form_Button_SelectModeUser" localSheetId="10" hidden="1">'TEMPLATE Standardkosten'!$C$18</definedName>
    <definedName name="Form_Button_SelectModeUser" localSheetId="12" hidden="1">'TEMPLATE Unbare Sachleistungen'!$C$18</definedName>
    <definedName name="Form_Button_SelectModeVOK" localSheetId="4" hidden="1">'Auswahl Belegaufstellungen'!$C$32</definedName>
    <definedName name="Form_Button_SelectModeVOK" localSheetId="3" hidden="1">'TEMPLATE Auswahl Belegaufst.'!$C$32</definedName>
    <definedName name="Form_Button_SelectModeVOKFull" localSheetId="7" hidden="1">'TEMPLATE Invest &amp; Sachkosten'!$E$20</definedName>
    <definedName name="Form_Button_SelectModeVOKFull" localSheetId="10" hidden="1">'TEMPLATE Standardkosten'!$F$18</definedName>
    <definedName name="Form_Button_SelectModeVOKFull" localSheetId="12" hidden="1">'TEMPLATE Unbare Sachleistungen'!$F$18</definedName>
    <definedName name="Form_Button_SelectModeVOKPrint" localSheetId="7" hidden="1">'TEMPLATE Invest &amp; Sachkosten'!$F$20</definedName>
    <definedName name="Form_Button_SelectModeVOKPrint" localSheetId="10" hidden="1">'TEMPLATE Standardkosten'!$G$18</definedName>
    <definedName name="Form_Button_SelectModeVOKPrint" localSheetId="12" hidden="1">'TEMPLATE Unbare Sachleistungen'!$G$18</definedName>
    <definedName name="Form_Button_SelectModeVWK" localSheetId="4" hidden="1">'Auswahl Belegaufstellungen'!$B$32</definedName>
    <definedName name="Form_Button_SelectModeVWK" localSheetId="3" hidden="1">'TEMPLATE Auswahl Belegaufst.'!$B$32</definedName>
    <definedName name="Form_Button_SelectModeVWKFull" localSheetId="7" hidden="1">'TEMPLATE Invest &amp; Sachkosten'!$D$20</definedName>
    <definedName name="Form_Button_SelectModeVWKFull" localSheetId="10" hidden="1">'TEMPLATE Standardkosten'!$E$18</definedName>
    <definedName name="Form_Button_SelectModeVWKFull" localSheetId="12" hidden="1">'TEMPLATE Unbare Sachleistungen'!$E$18</definedName>
    <definedName name="Form_Button_SelectModeVWKPrint" localSheetId="7" hidden="1">'TEMPLATE Invest &amp; Sachkosten'!$D$20</definedName>
    <definedName name="Form_Button_SelectModeVWKPrint" localSheetId="10" hidden="1">'TEMPLATE Standardkosten'!$E$18</definedName>
    <definedName name="Form_Button_SelectModeVWKPrint" localSheetId="12" hidden="1">'TEMPLATE Unbare Sachleistungen'!$E$18</definedName>
    <definedName name="Form_Button_ShowAllFields" localSheetId="14" hidden="1">'TEMPLATE Personalkosten'!$H$5</definedName>
    <definedName name="Form_Button_SubmitInputData" localSheetId="14" hidden="1">'TEMPLATE Personalkosten'!$A$186</definedName>
    <definedName name="Form_Button_UnlockAll" localSheetId="4" hidden="1">'Auswahl Belegaufstellungen'!$B$40</definedName>
    <definedName name="Form_Button_UnlockAll" localSheetId="3" hidden="1">'TEMPLATE Auswahl Belegaufst.'!$B$40</definedName>
    <definedName name="Form_Button_UnlockAll" localSheetId="7" hidden="1">'TEMPLATE Invest &amp; Sachkosten'!$H$5</definedName>
    <definedName name="Form_Button_UnlockAll" localSheetId="14" hidden="1">'TEMPLATE Personalkosten'!$G$9</definedName>
    <definedName name="Form_Button_UnlockAll" localSheetId="10" hidden="1">'TEMPLATE Standardkosten'!$I$3</definedName>
    <definedName name="Form_Button_UnlockAll" localSheetId="6" hidden="1">'TEMPLATE Übersicht'!$A$28</definedName>
    <definedName name="Form_Button_UnlockAll" localSheetId="12" hidden="1">'TEMPLATE Unbare Sachleistungen'!$I$3</definedName>
    <definedName name="Form_Button_UnlockAll" localSheetId="5" hidden="1">Übersicht!$A$28</definedName>
    <definedName name="Form_Button_UpdateSummary" localSheetId="6" hidden="1">'TEMPLATE Übersicht'!$B$18</definedName>
    <definedName name="Form_Button_UpdateSummary" localSheetId="5" hidden="1">Übersicht!$B$18</definedName>
    <definedName name="Form_Button_WageFullTime" localSheetId="14" hidden="1">'TEMPLATE Personalkosten'!$A$29</definedName>
    <definedName name="Form_Check_Box_1" localSheetId="1" hidden="1">'Zahlungsantrag LEW14-20'!$AA$110</definedName>
    <definedName name="Form_Check_Box_10" localSheetId="0" hidden="1">'TEMPLATE Zahlungsantrag'!$AE$84</definedName>
    <definedName name="Form_Check_Box_10" localSheetId="1" hidden="1">'Zahlungsantrag LEW14-20'!$AJ$88</definedName>
    <definedName name="Form_Check_Box_11" localSheetId="0" hidden="1">'TEMPLATE Zahlungsantrag'!$AJ$84</definedName>
    <definedName name="Form_Check_Box_11" localSheetId="1" hidden="1">'Zahlungsantrag LEW14-20'!$AA$90</definedName>
    <definedName name="Form_Check_Box_12" localSheetId="0" hidden="1">'TEMPLATE Zahlungsantrag'!$AA$86</definedName>
    <definedName name="Form_Check_Box_12" localSheetId="1" hidden="1">'Zahlungsantrag LEW14-20'!$AE$90</definedName>
    <definedName name="Form_Check_Box_13" localSheetId="0" hidden="1">'TEMPLATE Zahlungsantrag'!$AE$86</definedName>
    <definedName name="Form_Check_Box_13" localSheetId="1" hidden="1">'Zahlungsantrag LEW14-20'!$AJ$90</definedName>
    <definedName name="Form_Check_Box_14" localSheetId="0" hidden="1">'TEMPLATE Zahlungsantrag'!$AJ$86</definedName>
    <definedName name="Form_Check_Box_14" localSheetId="1" hidden="1">'Zahlungsantrag LEW14-20'!$AA$92</definedName>
    <definedName name="Form_Check_Box_15" localSheetId="0" hidden="1">'TEMPLATE Zahlungsantrag'!$AA$88</definedName>
    <definedName name="Form_Check_Box_15" localSheetId="1" hidden="1">'Zahlungsantrag LEW14-20'!$AE$92</definedName>
    <definedName name="Form_Check_Box_16" localSheetId="0" hidden="1">'TEMPLATE Zahlungsantrag'!$AE$88</definedName>
    <definedName name="Form_Check_Box_16" localSheetId="1" hidden="1">'Zahlungsantrag LEW14-20'!$AJ$92</definedName>
    <definedName name="Form_Check_Box_17" localSheetId="0" hidden="1">'TEMPLATE Zahlungsantrag'!$AJ$88</definedName>
    <definedName name="Form_Check_Box_17" localSheetId="1" hidden="1">'Zahlungsantrag LEW14-20'!$AA$94</definedName>
    <definedName name="Form_Check_Box_18" localSheetId="0" hidden="1">'TEMPLATE Zahlungsantrag'!$AA$90</definedName>
    <definedName name="Form_Check_Box_18" localSheetId="1" hidden="1">'Zahlungsantrag LEW14-20'!$AE$94</definedName>
    <definedName name="Form_Check_Box_19" localSheetId="0" hidden="1">'TEMPLATE Zahlungsantrag'!$AE$90</definedName>
    <definedName name="Form_Check_Box_19" localSheetId="1" hidden="1">'Zahlungsantrag LEW14-20'!$AJ$94</definedName>
    <definedName name="Form_Check_Box_2" localSheetId="1" hidden="1">'Zahlungsantrag LEW14-20'!$AA$84</definedName>
    <definedName name="Form_Check_Box_20" localSheetId="0" hidden="1">'TEMPLATE Zahlungsantrag'!$AJ$90</definedName>
    <definedName name="Form_Check_Box_20" localSheetId="1" hidden="1">'Zahlungsantrag LEW14-20'!$AA$96</definedName>
    <definedName name="Form_Check_Box_21" localSheetId="0" hidden="1">'TEMPLATE Zahlungsantrag'!$AA$92</definedName>
    <definedName name="Form_Check_Box_21" localSheetId="1" hidden="1">'Zahlungsantrag LEW14-20'!$AE$96</definedName>
    <definedName name="Form_Check_Box_22" localSheetId="0" hidden="1">'TEMPLATE Zahlungsantrag'!$AE$92</definedName>
    <definedName name="Form_Check_Box_22" localSheetId="1" hidden="1">'Zahlungsantrag LEW14-20'!$AJ$96</definedName>
    <definedName name="Form_Check_Box_23" localSheetId="0" hidden="1">'TEMPLATE Zahlungsantrag'!$AJ$92</definedName>
    <definedName name="Form_Check_Box_23" localSheetId="1" hidden="1">'Zahlungsantrag LEW14-20'!$AA$102</definedName>
    <definedName name="Form_Check_Box_24" localSheetId="0" hidden="1">'TEMPLATE Zahlungsantrag'!$AA$94</definedName>
    <definedName name="Form_Check_Box_24" localSheetId="1" hidden="1">'Zahlungsantrag LEW14-20'!$AE$102</definedName>
    <definedName name="Form_Check_Box_25" localSheetId="0" hidden="1">'TEMPLATE Zahlungsantrag'!$AE$94</definedName>
    <definedName name="Form_Check_Box_25" localSheetId="1" hidden="1">'Zahlungsantrag LEW14-20'!$AJ$102</definedName>
    <definedName name="Form_Check_Box_26" localSheetId="0" hidden="1">'TEMPLATE Zahlungsantrag'!$AJ$94</definedName>
    <definedName name="Form_Check_Box_26" localSheetId="1" hidden="1">'Zahlungsantrag LEW14-20'!$AA$104</definedName>
    <definedName name="Form_Check_Box_27" localSheetId="0" hidden="1">'TEMPLATE Zahlungsantrag'!$AA$96</definedName>
    <definedName name="Form_Check_Box_27" localSheetId="1" hidden="1">'Zahlungsantrag LEW14-20'!$AE$104</definedName>
    <definedName name="Form_Check_Box_28" localSheetId="0" hidden="1">'TEMPLATE Zahlungsantrag'!$AE$96</definedName>
    <definedName name="Form_Check_Box_28" localSheetId="1" hidden="1">'Zahlungsantrag LEW14-20'!$AJ$104</definedName>
    <definedName name="Form_Check_Box_29" localSheetId="0" hidden="1">'TEMPLATE Zahlungsantrag'!$AJ$96</definedName>
    <definedName name="Form_Check_Box_29" localSheetId="1" hidden="1">'Zahlungsantrag LEW14-20'!$AA$106</definedName>
    <definedName name="Form_Check_Box_3" localSheetId="1" hidden="1">'Zahlungsantrag LEW14-20'!$AE$84</definedName>
    <definedName name="Form_Check_Box_30" localSheetId="0" hidden="1">'TEMPLATE Zahlungsantrag'!$AA$102</definedName>
    <definedName name="Form_Check_Box_30" localSheetId="1" hidden="1">'Zahlungsantrag LEW14-20'!$AE$106</definedName>
    <definedName name="Form_Check_Box_31" localSheetId="0" hidden="1">'TEMPLATE Zahlungsantrag'!$AE$102</definedName>
    <definedName name="Form_Check_Box_31" localSheetId="1" hidden="1">'Zahlungsantrag LEW14-20'!$AJ$106</definedName>
    <definedName name="Form_Check_Box_32" localSheetId="0" hidden="1">'TEMPLATE Zahlungsantrag'!$AJ$102</definedName>
    <definedName name="Form_Check_Box_32" localSheetId="1" hidden="1">'Zahlungsantrag LEW14-20'!$AA$108</definedName>
    <definedName name="Form_Check_Box_33" localSheetId="0" hidden="1">'TEMPLATE Zahlungsantrag'!$AA$104</definedName>
    <definedName name="Form_Check_Box_33" localSheetId="1" hidden="1">'Zahlungsantrag LEW14-20'!$AE$108</definedName>
    <definedName name="Form_Check_Box_34" localSheetId="0" hidden="1">'TEMPLATE Zahlungsantrag'!$AE$104</definedName>
    <definedName name="Form_Check_Box_34" localSheetId="1" hidden="1">'Zahlungsantrag LEW14-20'!$AJ$108</definedName>
    <definedName name="Form_Check_Box_35" localSheetId="0" hidden="1">'TEMPLATE Zahlungsantrag'!$AJ$104</definedName>
    <definedName name="Form_Check_Box_35" localSheetId="1" hidden="1">'Zahlungsantrag LEW14-20'!$AA$82</definedName>
    <definedName name="Form_Check_Box_36" localSheetId="0" hidden="1">'TEMPLATE Zahlungsantrag'!$AA$106</definedName>
    <definedName name="Form_Check_Box_36" localSheetId="1" hidden="1">'Zahlungsantrag LEW14-20'!$AE$82</definedName>
    <definedName name="Form_Check_Box_37" localSheetId="0" hidden="1">'TEMPLATE Zahlungsantrag'!$AE$106</definedName>
    <definedName name="Form_Check_Box_37" localSheetId="1" hidden="1">'Zahlungsantrag LEW14-20'!$AJ$82</definedName>
    <definedName name="Form_Check_Box_38" localSheetId="0" hidden="1">'TEMPLATE Zahlungsantrag'!$AJ$106</definedName>
    <definedName name="Form_Check_Box_38" localSheetId="1" hidden="1">'Zahlungsantrag LEW14-20'!$AA$100</definedName>
    <definedName name="Form_Check_Box_39" localSheetId="0" hidden="1">'TEMPLATE Zahlungsantrag'!$AA$108</definedName>
    <definedName name="Form_Check_Box_39" localSheetId="1" hidden="1">'Zahlungsantrag LEW14-20'!$AE$100</definedName>
    <definedName name="Form_Check_Box_4" localSheetId="1" hidden="1">'Zahlungsantrag LEW14-20'!$AJ$84</definedName>
    <definedName name="Form_Check_Box_40" localSheetId="0" hidden="1">'TEMPLATE Zahlungsantrag'!$AE$108</definedName>
    <definedName name="Form_Check_Box_40" localSheetId="1" hidden="1">'Zahlungsantrag LEW14-20'!$AJ$100</definedName>
    <definedName name="Form_Check_Box_41" localSheetId="0" hidden="1">'TEMPLATE Zahlungsantrag'!$AJ$108</definedName>
    <definedName name="Form_Check_Box_41" localSheetId="1" hidden="1">'Zahlungsantrag LEW14-20'!$AJ$108</definedName>
    <definedName name="Form_Check_Box_42" localSheetId="0" hidden="1">'TEMPLATE Zahlungsantrag'!$AA$110</definedName>
    <definedName name="Form_Check_Box_42" localSheetId="1" hidden="1">'Zahlungsantrag LEW14-20'!$AA$110</definedName>
    <definedName name="Form_Check_Box_43" localSheetId="0" hidden="1">'TEMPLATE Zahlungsantrag'!$AA$82</definedName>
    <definedName name="Form_Check_Box_43" localSheetId="1" hidden="1">'Zahlungsantrag LEW14-20'!$AA$82</definedName>
    <definedName name="Form_Check_Box_44" localSheetId="0" hidden="1">'TEMPLATE Zahlungsantrag'!$AE$82</definedName>
    <definedName name="Form_Check_Box_44" localSheetId="1" hidden="1">'Zahlungsantrag LEW14-20'!$AE$82</definedName>
    <definedName name="Form_Check_Box_45" localSheetId="0" hidden="1">'TEMPLATE Zahlungsantrag'!$AJ$82</definedName>
    <definedName name="Form_Check_Box_45" localSheetId="1" hidden="1">'Zahlungsantrag LEW14-20'!$AJ$82</definedName>
    <definedName name="Form_Check_Box_46" localSheetId="0" hidden="1">'TEMPLATE Zahlungsantrag'!$AA$100</definedName>
    <definedName name="Form_Check_Box_46" localSheetId="1" hidden="1">'Zahlungsantrag LEW14-20'!$AA$100</definedName>
    <definedName name="Form_Check_Box_47" localSheetId="0" hidden="1">'TEMPLATE Zahlungsantrag'!$AE$100</definedName>
    <definedName name="Form_Check_Box_47" localSheetId="1" hidden="1">'Zahlungsantrag LEW14-20'!$AE$100</definedName>
    <definedName name="Form_Check_Box_48" localSheetId="0" hidden="1">'TEMPLATE Zahlungsantrag'!$AJ$100</definedName>
    <definedName name="Form_Check_Box_48" localSheetId="1" hidden="1">'Zahlungsantrag LEW14-20'!$AJ$100</definedName>
    <definedName name="Form_Check_Box_5" localSheetId="1" hidden="1">'Zahlungsantrag LEW14-20'!$AA$86</definedName>
    <definedName name="Form_Check_Box_6" localSheetId="1" hidden="1">'Zahlungsantrag LEW14-20'!$AE$86</definedName>
    <definedName name="Form_Check_Box_7" localSheetId="1" hidden="1">'Zahlungsantrag LEW14-20'!$AJ$86</definedName>
    <definedName name="Form_Check_Box_8" localSheetId="1" hidden="1">'Zahlungsantrag LEW14-20'!$AA$88</definedName>
    <definedName name="Form_Check_Box_9" localSheetId="0" hidden="1">'TEMPLATE Zahlungsantrag'!$AA$84</definedName>
    <definedName name="Form_Check_Box_9" localSheetId="1" hidden="1">'Zahlungsantrag LEW14-20'!$AE$88</definedName>
    <definedName name="Form_Checkbox_PrintMode" localSheetId="4" hidden="1">'Auswahl Belegaufstellungen'!$C$36</definedName>
    <definedName name="Form_Checkbox_PrintMode" localSheetId="3" hidden="1">'TEMPLATE Auswahl Belegaufst.'!$C$36</definedName>
    <definedName name="Form_RadioButton_Couple" localSheetId="0" hidden="1">'TEMPLATE Zahlungsantrag'!$A$33</definedName>
    <definedName name="Form_RadioButton_Couple" localSheetId="1" hidden="1">'Zahlungsantrag LEW14-20'!$A$33</definedName>
    <definedName name="Form_RadioButton_FinalPaymAppl" localSheetId="0" hidden="1">'TEMPLATE Zahlungsantrag'!$N$15</definedName>
    <definedName name="Form_RadioButton_FinalPaymAppl" localSheetId="1" hidden="1">'Zahlungsantrag LEW14-20'!$N$15</definedName>
    <definedName name="Form_RadioButton_Individual" localSheetId="0" hidden="1">'TEMPLATE Zahlungsantrag'!$A$31</definedName>
    <definedName name="Form_RadioButton_Individual" localSheetId="1" hidden="1">'Zahlungsantrag LEW14-20'!$A$31</definedName>
    <definedName name="Form_RadioButton_LegalEntity" localSheetId="0" hidden="1">'TEMPLATE Zahlungsantrag'!$A$39</definedName>
    <definedName name="Form_RadioButton_LegalEntity" localSheetId="1" hidden="1">'Zahlungsantrag LEW14-20'!$A$39</definedName>
    <definedName name="Form_RadioButton_PartialPaymAppl" localSheetId="0" hidden="1">'TEMPLATE Zahlungsantrag'!$A$15</definedName>
    <definedName name="Form_RadioButton_PartialPaymAppl" localSheetId="1" hidden="1">'Zahlungsantrag LEW14-20'!$A$15</definedName>
    <definedName name="Form_RadioButton_PersonGroup" localSheetId="0" hidden="1">'TEMPLATE Zahlungsantrag'!$A$44</definedName>
    <definedName name="Form_RadioButton_PersonGroup" localSheetId="1" hidden="1">'Zahlungsantrag LEW14-20'!$A$44</definedName>
    <definedName name="Form_RadioButton_TaxDeductDisable" localSheetId="4" hidden="1">'Auswahl Belegaufstellungen'!$D$8</definedName>
    <definedName name="Form_RadioButton_TaxDeductDisable" localSheetId="3" hidden="1">'TEMPLATE Auswahl Belegaufst.'!$D$8</definedName>
    <definedName name="Form_RadioButton_TaxDeductDisable" localSheetId="7" hidden="1">'TEMPLATE Invest &amp; Sachkosten'!$F$14</definedName>
    <definedName name="Form_RadioButton_TaxDeductDisable" localSheetId="10" hidden="1">'TEMPLATE Standardkosten'!$G$11</definedName>
    <definedName name="Form_RadioButton_TaxDeductDisable" localSheetId="12" hidden="1">'TEMPLATE Unbare Sachleistungen'!$G$11</definedName>
    <definedName name="Form_RadioButton_TaxDeductDisable" localSheetId="0" hidden="1">'TEMPLATE Zahlungsantrag'!$AI$29</definedName>
    <definedName name="Form_RadioButton_TaxDeductDisable" localSheetId="1" hidden="1">'Zahlungsantrag LEW14-20'!$AI$29</definedName>
    <definedName name="Form_RadioButton_TaxDeductEnable" localSheetId="4" hidden="1">'Auswahl Belegaufstellungen'!$D$8</definedName>
    <definedName name="Form_RadioButton_TaxDeductEnable" localSheetId="3" hidden="1">'TEMPLATE Auswahl Belegaufst.'!$D$8</definedName>
    <definedName name="Form_RadioButton_TaxDeductEnable" localSheetId="7" hidden="1">'TEMPLATE Invest &amp; Sachkosten'!$F$14</definedName>
    <definedName name="Form_RadioButton_TaxDeductEnable" localSheetId="10" hidden="1">'TEMPLATE Standardkosten'!$G$11</definedName>
    <definedName name="Form_RadioButton_TaxDeductEnable" localSheetId="12" hidden="1">'TEMPLATE Unbare Sachleistungen'!$G$11</definedName>
    <definedName name="Form_RadioButton_TaxDeductEnable" localSheetId="0" hidden="1">'TEMPLATE Zahlungsantrag'!$AF$29</definedName>
    <definedName name="Form_RadioButton_TaxDeductEnable" localSheetId="1" hidden="1">'Zahlungsantrag LEW14-20'!$AF$29</definedName>
    <definedName name="gblUnits_ItemUnits">'TABLE Units'!$D$3:$D$20</definedName>
    <definedName name="gblUnits_UnitCodeLookup">'TABLE Units'!$A$3:$B$20</definedName>
    <definedName name="InKind_AcceptedCostVOK">'TEMPLATE Unbare Sachleistungen'!$AF$48</definedName>
    <definedName name="InKind_AcceptedCostVWK">'TEMPLATE Unbare Sachleistungen'!$V$48</definedName>
    <definedName name="InKind_ApplicantIDCell">'TEMPLATE Unbare Sachleistungen'!$F$3</definedName>
    <definedName name="InKind_ApplicantNameCell">'TEMPLATE Unbare Sachleistungen'!$F$5</definedName>
    <definedName name="InKind_ApplicationIDCell">'TEMPLATE Unbare Sachleistungen'!$F$7</definedName>
    <definedName name="InKind_ApplicationSubject">'TEMPLATE Unbare Sachleistungen'!$F$9</definedName>
    <definedName name="InKind_ApplicationSubjectShadow">'TEMPLATE Unbare Sachleistungen'!$F$10</definedName>
    <definedName name="InKind_AppliedCost">'TEMPLATE Unbare Sachleistungen'!$M$48</definedName>
    <definedName name="InKind_DefaultActiveCell">'TEMPLATE Unbare Sachleistungen'!$F$9</definedName>
    <definedName name="InKind_FormVersion">'TEMPLATE Unbare Sachleistungen'!$M$2</definedName>
    <definedName name="InKind_PrintFilterColumn">'TEMPLATE Unbare Sachleistungen'!$A:$A</definedName>
    <definedName name="InKind_PrintFilterRow">'TEMPLATE Unbare Sachleistungen'!$35:$35</definedName>
    <definedName name="InKind_ReceiptPasteGuardRow">'TEMPLATE Unbare Sachleistungen'!$45:$45</definedName>
    <definedName name="InKind_ReceiptRangeHeadRow">'TEMPLATE Unbare Sachleistungen'!$38:$38</definedName>
    <definedName name="InKind_ReceiptRangeTailRow">'TEMPLATE Unbare Sachleistungen'!$47:$47</definedName>
    <definedName name="InKind_ReceiptTemplateRow">'TEMPLATE Unbare Sachleistungen'!$46:$46</definedName>
    <definedName name="InKind_ReducedCostVOK">'TEMPLATE Unbare Sachleistungen'!$AB$48</definedName>
    <definedName name="InKind_ReducedCostVWK">'TEMPLATE Unbare Sachleistungen'!$R$48</definedName>
    <definedName name="InKind_SanctionsVOK">'TEMPLATE Unbare Sachleistungen'!$AJ$48</definedName>
    <definedName name="InKind_SanctionsVWK" localSheetId="4">'TEMPLATE Unbare Sachleistungen'!#REF!</definedName>
    <definedName name="InKind_SanctionsVWK" localSheetId="15">'TEMPLATE Unbare Sachleistungen'!#REF!</definedName>
    <definedName name="InKind_SanctionsVWK" localSheetId="1">'TEMPLATE Unbare Sachleistungen'!#REF!</definedName>
    <definedName name="InKind_SanctionsVWK">'TEMPLATE Unbare Sachleistungen'!#REF!</definedName>
    <definedName name="InKind_SelectModeButtonRows">'TEMPLATE Unbare Sachleistungen'!$18:$20</definedName>
    <definedName name="InKind_SignatureRange">'TEMPLATE Unbare Sachleistungen'!$49:$55</definedName>
    <definedName name="InKind_SupportPeriodEndCell">'TEMPLATE Unbare Sachleistungen'!$G$16</definedName>
    <definedName name="InKind_SupportPeriodStartCell">'TEMPLATE Unbare Sachleistungen'!$F$16</definedName>
    <definedName name="InKind_TaxDeductCell">'TEMPLATE Unbare Sachleistungen'!$F$12</definedName>
    <definedName name="InKind_TotalCost">'TEMPLATE Unbare Sachleistungen'!$K$48</definedName>
    <definedName name="InKind_WorkerHeadRow">'TEMPLATE Unbare Sachleistungen'!$23:$23</definedName>
    <definedName name="InKind_WorkerInfoRange">'TEMPLATE Unbare Sachleistungen'!$C$23:$F$27</definedName>
    <definedName name="InKind_WorkerNameRange">'TEMPLATE Unbare Sachleistungen'!$C$23:$C$27</definedName>
    <definedName name="InKind_WorkerPasteGuardRow">'TEMPLATE Unbare Sachleistungen'!$28:$28</definedName>
    <definedName name="InKind_WorkerTailRow">'TEMPLATE Unbare Sachleistungen'!$30:$30</definedName>
    <definedName name="InKind_WorkerTemplateRow">'TEMPLATE Unbare Sachleistungen'!$29:$29</definedName>
    <definedName name="InvMat_AcceptedCostVOK">'TEMPLATE Invest &amp; Sachkosten'!$AK$36</definedName>
    <definedName name="InvMat_AcceptedCostVWK">'TEMPLATE Invest &amp; Sachkosten'!$AA$36</definedName>
    <definedName name="InvMat_ApplicantIDCell">'TEMPLATE Invest &amp; Sachkosten'!$E$5</definedName>
    <definedName name="InvMat_ApplicantNameCell">'TEMPLATE Invest &amp; Sachkosten'!$E$7</definedName>
    <definedName name="InvMat_ApplicationIDCell">'TEMPLATE Invest &amp; Sachkosten'!$E$9</definedName>
    <definedName name="InvMat_ApplicationSubject">'TEMPLATE Invest &amp; Sachkosten'!$E$11</definedName>
    <definedName name="InvMat_ApplicationSubjectShadow">'TEMPLATE Invest &amp; Sachkosten'!$E$12</definedName>
    <definedName name="InvMat_AppliedCost">'TEMPLATE Invest &amp; Sachkosten'!$R$36</definedName>
    <definedName name="InvMat_DefaultActiveCell">'TEMPLATE Invest &amp; Sachkosten'!$E$27</definedName>
    <definedName name="InvMat_FormVersion">'TEMPLATE Invest &amp; Sachkosten'!$R$4</definedName>
    <definedName name="InvMat_PrintFilterColumn">'TEMPLATE Invest &amp; Sachkosten'!$A:$A</definedName>
    <definedName name="InvMat_PrintFilterRow">'TEMPLATE Invest &amp; Sachkosten'!$23:$23</definedName>
    <definedName name="InvMat_ReceiptPasteGuardRow">'TEMPLATE Invest &amp; Sachkosten'!$33:$33</definedName>
    <definedName name="InvMat_ReceiptRangeHeadRow">'TEMPLATE Invest &amp; Sachkosten'!$26:$26</definedName>
    <definedName name="InvMat_ReceiptRangeTailRow">'TEMPLATE Invest &amp; Sachkosten'!$35:$35</definedName>
    <definedName name="InvMat_ReceiptTemplateRow">'TEMPLATE Invest &amp; Sachkosten'!$34:$34</definedName>
    <definedName name="InvMat_ReducedCostVOK">'TEMPLATE Invest &amp; Sachkosten'!$AG$36</definedName>
    <definedName name="InvMat_ReducedCostVWK">'TEMPLATE Invest &amp; Sachkosten'!$W$36</definedName>
    <definedName name="InvMat_SanctionsVOK">'TEMPLATE Invest &amp; Sachkosten'!$AO$36</definedName>
    <definedName name="InvMat_SanctionsVWK" localSheetId="4">'TEMPLATE Invest &amp; Sachkosten'!#REF!</definedName>
    <definedName name="InvMat_SanctionsVWK" localSheetId="15">'TEMPLATE Invest &amp; Sachkosten'!#REF!</definedName>
    <definedName name="InvMat_SanctionsVWK" localSheetId="1">'TEMPLATE Invest &amp; Sachkosten'!#REF!</definedName>
    <definedName name="InvMat_SanctionsVWK">'TEMPLATE Invest &amp; Sachkosten'!#REF!</definedName>
    <definedName name="InvMat_SelectModeButtonRows">'TEMPLATE Invest &amp; Sachkosten'!$20:$22</definedName>
    <definedName name="InvMat_SignatureRange">'TEMPLATE Invest &amp; Sachkosten'!$37:$42</definedName>
    <definedName name="InvMat_SupportPeriodEndCell">'TEMPLATE Invest &amp; Sachkosten'!$F$18</definedName>
    <definedName name="InvMat_SupportPeriodStartCell">'TEMPLATE Invest &amp; Sachkosten'!$E$18</definedName>
    <definedName name="InvMat_TaxDeductCell">'TEMPLATE Invest &amp; Sachkosten'!$E$14</definedName>
    <definedName name="InvMat_TitleInvestMaterialRow">'TEMPLATE Invest &amp; Sachkosten'!$3:$3</definedName>
    <definedName name="InvMat_TitleInvestRow">'TEMPLATE Invest &amp; Sachkosten'!$1:$1</definedName>
    <definedName name="InvMat_TitleMaterialRow">'TEMPLATE Invest &amp; Sachkosten'!$2:$2</definedName>
    <definedName name="InvMat_TotalCostExclTaxes">'TEMPLATE Invest &amp; Sachkosten'!$L$36</definedName>
    <definedName name="InvMat_TotalCostInclTaxes">'TEMPLATE Invest &amp; Sachkosten'!$J$36</definedName>
    <definedName name="Labour_AcceptedCostInclOverheadVOK">'TEMPLATE Personalkosten'!$G$231</definedName>
    <definedName name="Labour_AcceptedCostInclOverheadVOKActive">'TEMPLATE Personalkosten'!$M$231</definedName>
    <definedName name="Labour_AcceptedCostInclOverheadVWK">'TEMPLATE Personalkosten'!$G$218</definedName>
    <definedName name="Labour_AcceptedCostInclOverheadVWKActive">'TEMPLATE Personalkosten'!$M$218</definedName>
    <definedName name="Labour_AcceptedCostVOK">'TEMPLATE Personalkosten'!$G$228</definedName>
    <definedName name="Labour_AcceptedCostVOKActive">'TEMPLATE Personalkosten'!$M$228</definedName>
    <definedName name="Labour_AcceptedCostVWK">'TEMPLATE Personalkosten'!$G$214</definedName>
    <definedName name="Labour_AcceptedCostVWKActive">'TEMPLATE Personalkosten'!$M$214</definedName>
    <definedName name="Labour_ActualWeeklyHoursRow">'TEMPLATE Personalkosten'!$84:$85</definedName>
    <definedName name="Labour_ApplicantIDCell">'TEMPLATE Personalkosten'!$G$7</definedName>
    <definedName name="Labour_ApplicantNameCell">'TEMPLATE Personalkosten'!$G$9</definedName>
    <definedName name="Labour_ApplicationIDCell">'TEMPLATE Personalkosten'!$G$11</definedName>
    <definedName name="Labour_ApplicationSubject">'TEMPLATE Personalkosten'!$G$13</definedName>
    <definedName name="Labour_ApplicationSubjectShadow">'TEMPLATE Personalkosten'!$G$14</definedName>
    <definedName name="Labour_AppliedCost">'TEMPLATE Personalkosten'!$G$212</definedName>
    <definedName name="Labour_AppliedCostActive">'TEMPLATE Personalkosten'!$M$212</definedName>
    <definedName name="Labour_AppliedCostInclOverhead">'TEMPLATE Personalkosten'!$G$217</definedName>
    <definedName name="Labour_AppliedCostInclOverheadActive">'TEMPLATE Personalkosten'!$M$217</definedName>
    <definedName name="Labour_ApplSubjectMirrorRows">'TEMPLATE Personalkosten'!$156:$157</definedName>
    <definedName name="Labour_CalcModeTitleRows">'TEMPLATE Personalkosten'!$34:$38</definedName>
    <definedName name="Labour_CalcTotalWorkHoursRow">'TEMPLATE Personalkosten'!$172:$172</definedName>
    <definedName name="Labour_ChargeDaysRow">'TEMPLATE Personalkosten'!$91:$91</definedName>
    <definedName name="Labour_DataEntryDoneDateCell">'TEMPLATE Personalkosten'!$A$191</definedName>
    <definedName name="Labour_DataEntryDoneTimestampRows">'TEMPLATE Personalkosten'!$190:$196</definedName>
    <definedName name="Labour_DataSubmittedCell">'TEMPLATE Personalkosten'!$C$19</definedName>
    <definedName name="Labour_DetailedHoursRange">'TEMPLATE Personalkosten'!$172:$172</definedName>
    <definedName name="Labour_DetailedWageDataRows">'TEMPLATE Personalkosten'!$59:$141</definedName>
    <definedName name="Labour_EditTotalWorkHoursRow">'TEMPLATE Personalkosten'!$174:$174</definedName>
    <definedName name="Labour_EmployeeHeaderRows">'TEMPLATE Personalkosten'!$39:$48</definedName>
    <definedName name="Labour_ExtraTextRows">'TEMPLATE Personalkosten'!$242:$242</definedName>
    <definedName name="Labour_FlatWageDataRows">'TEMPLATE Personalkosten'!$53:$53</definedName>
    <definedName name="Labour_FormVersion">'TEMPLATE Personalkosten'!$K$1:$L$1</definedName>
    <definedName name="Labour_LineTimeColumn">'TEMPLATE Personalkosten'!$D:$D</definedName>
    <definedName name="Labour_ModelHoursRange">'TEMPLATE Personalkosten'!$172:$175</definedName>
    <definedName name="Labour_OvertimePaymentRow">'TEMPLATE Personalkosten'!$66:$66</definedName>
    <definedName name="Labour_PaymentHeaderCell">'TEMPLATE Personalkosten'!$A$57</definedName>
    <definedName name="Labour_ProjDataHeadRow">'TEMPLATE Personalkosten'!$163:$163</definedName>
    <definedName name="Labour_ProjDataTailRow">'TEMPLATE Personalkosten'!$170:$170</definedName>
    <definedName name="Labour_ProjectHoursDataRows">'TEMPLATE Personalkosten'!$143:$178</definedName>
    <definedName name="Labour_ProjectNameCell">'TEMPLATE Personalkosten'!$G$5</definedName>
    <definedName name="Labour_ProjTemplateRow">'TEMPLATE Personalkosten'!$169:$169</definedName>
    <definedName name="Labour_ReducedCostInclOverheadVOK">'TEMPLATE Personalkosten'!$G$230</definedName>
    <definedName name="Labour_ReducedCostInclOverheadVOKActive">'TEMPLATE Personalkosten'!$M$230</definedName>
    <definedName name="Labour_ReducedCostInclOverheadVWK">'TEMPLATE Personalkosten'!$G$217</definedName>
    <definedName name="Labour_ReducedCostInclOverheadVWKActive">'TEMPLATE Personalkosten'!$M$217</definedName>
    <definedName name="Labour_ReducedCostVOK">'TEMPLATE Personalkosten'!$G$227</definedName>
    <definedName name="Labour_ReducedCostVOKActive">'TEMPLATE Personalkosten'!$M$227</definedName>
    <definedName name="Labour_ReducedCostVWK">'TEMPLATE Personalkosten'!$G$213</definedName>
    <definedName name="Labour_ReducedCostVWKActive">'TEMPLATE Personalkosten'!$M$213</definedName>
    <definedName name="Labour_ReferenceCostDataRows">'TEMPLATE Personalkosten'!$142:$142</definedName>
    <definedName name="Labour_SelectCalcModeRows">'TEMPLATE Personalkosten'!$16:$33</definedName>
    <definedName name="Labour_SelectDataEntryDoneRows">'TEMPLATE Personalkosten'!$184:$189</definedName>
    <definedName name="Labour_SelectedCalcTypeCell">'TEMPLATE Personalkosten'!$D$16</definedName>
    <definedName name="Labour_SumApplicableCost">'TEMPLATE Personalkosten'!$G$180</definedName>
    <definedName name="Labour_SumApplicableCostActive">'TEMPLATE Personalkosten'!$M$180</definedName>
    <definedName name="Labour_SumApplicableCostCheck">'TEMPLATE Personalkosten'!$H$180</definedName>
    <definedName name="Labour_SumAppliedCost">'TEMPLATE Personalkosten'!$G$176</definedName>
    <definedName name="Labour_SumAppliedCostActive">'TEMPLATE Personalkosten'!$M$176</definedName>
    <definedName name="Labour_SumAppliedCostCheck">'TEMPLATE Personalkosten'!$H$176</definedName>
    <definedName name="Labour_SumOverheads">'TEMPLATE Personalkosten'!$G$182</definedName>
    <definedName name="Labour_SumOverheadsActive">'TEMPLATE Personalkosten'!$M$182</definedName>
    <definedName name="Labour_SumOverheadsCheck">'TEMPLATE Personalkosten'!$H$182</definedName>
    <definedName name="Labour_SumSanctionsOverheadVOK">'TEMPLATE Personalkosten'!$H$240</definedName>
    <definedName name="Labour_SumSanctionsOverheadVOKActive">'TEMPLATE Personalkosten'!$M$240</definedName>
    <definedName name="Labour_SumSanctionsOverheadVWK">'TEMPLATE Personalkosten'!$H$239</definedName>
    <definedName name="Labour_SumSanctionsOverheadVWKActive">'TEMPLATE Personalkosten'!$M$239</definedName>
    <definedName name="Labour_SumSanctionsVOK">'TEMPLATE Personalkosten'!$H$238</definedName>
    <definedName name="Labour_SumSanctionsVOKActive">'TEMPLATE Personalkosten'!$M$238</definedName>
    <definedName name="Labour_SumSanctionsVWK">'TEMPLATE Personalkosten'!$H$237</definedName>
    <definedName name="Labour_SumSanctionsVWKActive">'TEMPLATE Personalkosten'!$M$237</definedName>
    <definedName name="Labour_SumTotalCostInclOverhead">'TEMPLATE Personalkosten'!$G$183</definedName>
    <definedName name="Labour_SumTotalCostInclOverheadActive">'TEMPLATE Personalkosten'!$M$183</definedName>
    <definedName name="Labour_SumTotalCostInclOverheadCheck">'TEMPLATE Personalkosten'!$H$183</definedName>
    <definedName name="Labour_TotalSumRange">'TEMPLATE Personalkosten'!$G$207:$G$231</definedName>
    <definedName name="Labour_ValidateCostRows">'TEMPLATE Personalkosten'!$198:$231</definedName>
    <definedName name="Labour_VisibleButtonMask">'TEMPLATE Personalkosten'!$D$18</definedName>
    <definedName name="Labour_VOKEntryRange">'TEMPLATE Personalkosten'!$A$220:$F$225</definedName>
    <definedName name="Labour_WeeklyHoursRow">'TEMPLATE Personalkosten'!$83:$83</definedName>
    <definedName name="Labour_WorkedDaysRow">'TEMPLATE Personalkosten'!$92:$92</definedName>
    <definedName name="Labour_WorkPeriodYearRows">'TEMPLATE Personalkosten'!$54:$55</definedName>
    <definedName name="LabourC_SumApplicableCost">'TEMPLATE Personalkosten'!$G$128</definedName>
    <definedName name="LabourC_SumApplicableCostActive">'TEMPLATE Personalkosten'!$M$128</definedName>
    <definedName name="LabourC_SumApplicableCostCheck">'TEMPLATE Personalkosten'!$H$128</definedName>
    <definedName name="LabourC_SumApplicableCostVWK">'TEMPLATE Personalkosten'!$G$129</definedName>
    <definedName name="LabourC_SumApplicableCostVWKActive">'TEMPLATE Personalkosten'!$M$129</definedName>
    <definedName name="LabourC_SumApplicableCostVWKCheck">'TEMPLATE Personalkosten'!$H$129</definedName>
    <definedName name="LabourC_SumOverheads">'TEMPLATE Personalkosten'!$G$131</definedName>
    <definedName name="LabourC_SumOverheadsActive">'TEMPLATE Personalkosten'!$M$131</definedName>
    <definedName name="LabourC_SumOverheadsCheck">'TEMPLATE Personalkosten'!$H$131</definedName>
    <definedName name="LabourC_SumTotalCostInclOverhead">'TEMPLATE Personalkosten'!$G$133</definedName>
    <definedName name="LabourC_SumTotalCostInclOverheadActive">'TEMPLATE Personalkosten'!$M$133</definedName>
    <definedName name="LabourC_SumTotalCostInclOverheadCheck">'TEMPLATE Personalkosten'!$H$133</definedName>
    <definedName name="LabourC_SumTotalCostInclOverheadVWK">'TEMPLATE Personalkosten'!$G$134</definedName>
    <definedName name="LabourC_SumTotalCostInclOverheadVWKActive">'TEMPLATE Personalkosten'!$M$134</definedName>
    <definedName name="LabourC_SumTotalCostInclOverheadVWKCheck">'TEMPLATE Personalkosten'!$H$134</definedName>
    <definedName name="PaymAppl_AMALogoArea" localSheetId="1">'Zahlungsantrag LEW14-20'!$A$1:$I$5</definedName>
    <definedName name="PaymAppl_AMALogoArea">'TEMPLATE Zahlungsantrag'!$A$1:$I$5</definedName>
    <definedName name="PaymAppl_AmountExclTax" localSheetId="1">'Zahlungsantrag LEW14-20'!$L$77</definedName>
    <definedName name="PaymAppl_AmountExclTax">'TEMPLATE Zahlungsantrag'!$L$77</definedName>
    <definedName name="PaymAppl_AmountInclTax" localSheetId="1">'Zahlungsantrag LEW14-20'!$C$77</definedName>
    <definedName name="PaymAppl_AmountInclTax">'TEMPLATE Zahlungsantrag'!$C$77</definedName>
    <definedName name="PaymAppl_ApplicantID" localSheetId="9">#REF!</definedName>
    <definedName name="PaymAppl_ApplicantID" localSheetId="8">#REF!</definedName>
    <definedName name="PaymAppl_ApplicantID" localSheetId="11">#REF!</definedName>
    <definedName name="PaymAppl_ApplicantID" localSheetId="13">#REF!</definedName>
    <definedName name="PaymAppl_ApplicantID" localSheetId="1">'Zahlungsantrag LEW14-20'!$M$29</definedName>
    <definedName name="PaymAppl_ApplicantID">'TEMPLATE Zahlungsantrag'!$M$29</definedName>
    <definedName name="PaymAppl_ApplicantName" localSheetId="9">#REF!</definedName>
    <definedName name="PaymAppl_ApplicantName" localSheetId="8">#REF!</definedName>
    <definedName name="PaymAppl_ApplicantName" localSheetId="11">#REF!</definedName>
    <definedName name="PaymAppl_ApplicantName" localSheetId="13">#REF!</definedName>
    <definedName name="PaymAppl_ApplicantName" localSheetId="1">'Zahlungsantrag LEW14-20'!$H$69</definedName>
    <definedName name="PaymAppl_ApplicantName">'TEMPLATE Zahlungsantrag'!$H$69</definedName>
    <definedName name="PaymAppl_ApplicationID" localSheetId="9">#REF!</definedName>
    <definedName name="PaymAppl_ApplicationID" localSheetId="8">#REF!</definedName>
    <definedName name="PaymAppl_ApplicationID" localSheetId="11">#REF!</definedName>
    <definedName name="PaymAppl_ApplicationID" localSheetId="13">#REF!</definedName>
    <definedName name="PaymAppl_ApplicationID" localSheetId="1">'Zahlungsantrag LEW14-20'!$A$12</definedName>
    <definedName name="PaymAppl_ApplicationID">'TEMPLATE Zahlungsantrag'!$A$12</definedName>
    <definedName name="PaymAppl_AppliedAmount" localSheetId="1">'Zahlungsantrag LEW14-20'!$U$77</definedName>
    <definedName name="PaymAppl_AppliedAmount">'TEMPLATE Zahlungsantrag'!$U$77</definedName>
    <definedName name="PaymAppl_BIC" localSheetId="1">'Zahlungsantrag LEW14-20'!$AE$65:$AM$65</definedName>
    <definedName name="PaymAppl_BIC">'TEMPLATE Zahlungsantrag'!$AE$65:$AM$65</definedName>
    <definedName name="PaymAppl_CoupleNameA" localSheetId="1">'Zahlungsantrag LEW14-20'!$I$35</definedName>
    <definedName name="PaymAppl_CoupleNameA">'TEMPLATE Zahlungsantrag'!$I$35</definedName>
    <definedName name="PaymAppl_CoupleNameB" localSheetId="1">'Zahlungsantrag LEW14-20'!$I$37</definedName>
    <definedName name="PaymAppl_CoupleNameB">'TEMPLATE Zahlungsantrag'!$I$37</definedName>
    <definedName name="PaymAppl_DataExportDate" localSheetId="1">'Zahlungsantrag LEW14-20'!$AN$11</definedName>
    <definedName name="PaymAppl_DataExportDate">'TEMPLATE Zahlungsantrag'!$AN$11</definedName>
    <definedName name="PaymAppl_FormVersion" localSheetId="1">'Zahlungsantrag LEW14-20'!$AM$135</definedName>
    <definedName name="PaymAppl_FormVersion">'TEMPLATE Zahlungsantrag'!$AM$135</definedName>
    <definedName name="PaymAppl_IBAN" localSheetId="1">'Zahlungsantrag LEW14-20'!$E$65:$Y$65</definedName>
    <definedName name="PaymAppl_IBAN">'TEMPLATE Zahlungsantrag'!$E$65:$Y$65</definedName>
    <definedName name="PaymAppl_IndividualName" localSheetId="1">'Zahlungsantrag LEW14-20'!$I$32</definedName>
    <definedName name="PaymAppl_IndividualName">'TEMPLATE Zahlungsantrag'!$I$32</definedName>
    <definedName name="PaymAppl_IntentCode" localSheetId="1">'Zahlungsantrag LEW14-20'!$A$23</definedName>
    <definedName name="PaymAppl_IntentCode">'TEMPLATE Zahlungsantrag'!$A$23</definedName>
    <definedName name="PaymAppl_IntentName" localSheetId="1">'Zahlungsantrag LEW14-20'!$M$25</definedName>
    <definedName name="PaymAppl_IntentName">'TEMPLATE Zahlungsantrag'!$M$25</definedName>
    <definedName name="PaymAppl_LegalEntityName" localSheetId="1">'Zahlungsantrag LEW14-20'!$I$40</definedName>
    <definedName name="PaymAppl_LegalEntityName">'TEMPLATE Zahlungsantrag'!$I$40</definedName>
    <definedName name="PaymAppl_LEWDataExportDir" localSheetId="1">'Zahlungsantrag LEW14-20'!$AN$9</definedName>
    <definedName name="PaymAppl_LEWDataExportDir">'TEMPLATE Zahlungsantrag'!$AN$9</definedName>
    <definedName name="PaymAppl_PartialPaymID" localSheetId="1">'Zahlungsantrag LEW14-20'!$I$16</definedName>
    <definedName name="PaymAppl_PartialPaymID">'TEMPLATE Zahlungsantrag'!$I$16</definedName>
    <definedName name="PaymAppl_PartialPaymSelect" localSheetId="1">'Zahlungsantrag LEW14-20'!$AN$16</definedName>
    <definedName name="PaymAppl_PartialPaymSelect">'TEMPLATE Zahlungsantrag'!$AN$16</definedName>
    <definedName name="PaymAppl_PartialPaymTitle" localSheetId="9">#REF!</definedName>
    <definedName name="PaymAppl_PartialPaymTitle" localSheetId="8">#REF!</definedName>
    <definedName name="PaymAppl_PartialPaymTitle" localSheetId="11">#REF!</definedName>
    <definedName name="PaymAppl_PartialPaymTitle" localSheetId="13">#REF!</definedName>
    <definedName name="PaymAppl_PartialPaymTitle" localSheetId="1">'Zahlungsantrag LEW14-20'!$AN$18</definedName>
    <definedName name="PaymAppl_PartialPaymTitle">'TEMPLATE Zahlungsantrag'!$AN$18</definedName>
    <definedName name="PaymAppl_PersonGroupName" localSheetId="1">'Zahlungsantrag LEW14-20'!$I$45</definedName>
    <definedName name="PaymAppl_PersonGroupName">'TEMPLATE Zahlungsantrag'!$I$45</definedName>
    <definedName name="PaymAppl_PrevSponsor" localSheetId="1">'Zahlungsantrag LEW14-20'!$AN$3</definedName>
    <definedName name="PaymAppl_PrevSponsor">'TEMPLATE Zahlungsantrag'!$AN$3</definedName>
    <definedName name="PaymAppl_ProjectTypes" localSheetId="1">'Zahlungsantrag LEW14-20'!$A$140:$A$235</definedName>
    <definedName name="PaymAppl_ProjectTypes">'TEMPLATE Zahlungsantrag'!$A$140:$A$235</definedName>
    <definedName name="PaymAppl_ProvinceIdx" localSheetId="1">'Zahlungsantrag LEW14-20'!$AN$4</definedName>
    <definedName name="PaymAppl_ProvinceIdx">'TEMPLATE Zahlungsantrag'!$AN$4</definedName>
    <definedName name="PaymAppl_ProvinceLogo" localSheetId="1">'Zahlungsantrag LEW14-20'!$AN$5</definedName>
    <definedName name="PaymAppl_ProvinceLogo">'TEMPLATE Zahlungsantrag'!$AN$5</definedName>
    <definedName name="PaymAppl_Revenue" localSheetId="1">'Zahlungsantrag LEW14-20'!$AD$77</definedName>
    <definedName name="PaymAppl_Revenue">'TEMPLATE Zahlungsantrag'!$AD$77</definedName>
    <definedName name="PaymAppl_Sponsor" localSheetId="1">'Zahlungsantrag LEW14-20'!$AN$2</definedName>
    <definedName name="PaymAppl_Sponsor">'TEMPLATE Zahlungsantrag'!$AN$2</definedName>
    <definedName name="PaymAppl_SponsorLogoArea" localSheetId="1">'Zahlungsantrag LEW14-20'!$N$1:$AM$5</definedName>
    <definedName name="PaymAppl_SponsorLogoArea">'TEMPLATE Zahlungsantrag'!$N$1:$AM$5</definedName>
    <definedName name="PaymAppl_SupportPeriodEnd" localSheetId="9">#REF!</definedName>
    <definedName name="PaymAppl_SupportPeriodEnd" localSheetId="8">#REF!</definedName>
    <definedName name="PaymAppl_SupportPeriodEnd" localSheetId="11">#REF!</definedName>
    <definedName name="PaymAppl_SupportPeriodEnd" localSheetId="13">#REF!</definedName>
    <definedName name="PaymAppl_SupportPeriodEnd" localSheetId="1">'Zahlungsantrag LEW14-20'!$AG$79</definedName>
    <definedName name="PaymAppl_SupportPeriodEnd">'TEMPLATE Zahlungsantrag'!$AG$79</definedName>
    <definedName name="PaymAppl_SupportPeriodStart" localSheetId="9">#REF!</definedName>
    <definedName name="PaymAppl_SupportPeriodStart" localSheetId="8">#REF!</definedName>
    <definedName name="PaymAppl_SupportPeriodStart" localSheetId="11">#REF!</definedName>
    <definedName name="PaymAppl_SupportPeriodStart" localSheetId="13">#REF!</definedName>
    <definedName name="PaymAppl_SupportPeriodStart" localSheetId="1">'Zahlungsantrag LEW14-20'!$Y$79</definedName>
    <definedName name="PaymAppl_SupportPeriodStart">'TEMPLATE Zahlungsantrag'!$Y$79</definedName>
    <definedName name="PaymAppl_TaxDeduct" localSheetId="9">#REF!</definedName>
    <definedName name="PaymAppl_TaxDeduct" localSheetId="8">#REF!</definedName>
    <definedName name="PaymAppl_TaxDeduct" localSheetId="11">#REF!</definedName>
    <definedName name="PaymAppl_TaxDeduct" localSheetId="13">#REF!</definedName>
    <definedName name="PaymAppl_TaxDeduct" localSheetId="1">'Zahlungsantrag LEW14-20'!$AN$29</definedName>
    <definedName name="PaymAppl_TaxDeduct">'TEMPLATE Zahlungsantrag'!$AN$29</definedName>
    <definedName name="Pict_Logo.AMA" localSheetId="0" hidden="1">'TEMPLATE Zahlungsantrag'!$A$1</definedName>
    <definedName name="Pict_Logo.AMA" localSheetId="1" hidden="1">'Zahlungsantrag LEW14-20'!$A$1</definedName>
    <definedName name="Pict_Logo.BMDW.2018" localSheetId="0" hidden="1">'TEMPLATE Zahlungsantrag'!$AS$275</definedName>
    <definedName name="Pict_Logo.BMDW.2018" localSheetId="1" hidden="1">'Zahlungsantrag LEW14-20'!$AS$275</definedName>
    <definedName name="Pict_Logo.BMK.2020" localSheetId="0" hidden="1">'TEMPLATE Zahlungsantrag'!$AQ$251</definedName>
    <definedName name="Pict_Logo.BMK.2020" localSheetId="1" hidden="1">'Zahlungsantrag LEW14-20'!$AQ$251</definedName>
    <definedName name="Pict_Logo.BMLFUW" localSheetId="0" hidden="1">'TEMPLATE Zahlungsantrag'!$AP$14</definedName>
    <definedName name="Pict_Logo.BMLFUW" localSheetId="1" hidden="1">'Zahlungsantrag LEW14-20'!$AP$14</definedName>
    <definedName name="Pict_Logo.BMLRT.2020" localSheetId="0" hidden="1">'TEMPLATE Zahlungsantrag'!$N$1</definedName>
    <definedName name="Pict_Logo.BMLRT.2020" localSheetId="1" hidden="1">'Zahlungsantrag LEW14-20'!$N$1</definedName>
    <definedName name="Pict_Logo.BMNT.2018.2" localSheetId="0" hidden="1">'TEMPLATE Zahlungsantrag'!$AP$157</definedName>
    <definedName name="Pict_Logo.BMNT.2018.2" localSheetId="1" hidden="1">'Zahlungsantrag LEW14-20'!$AP$157</definedName>
    <definedName name="Pict_Logo.BMNT.2018.3" localSheetId="0" hidden="1">'TEMPLATE Zahlungsantrag'!$AP$149</definedName>
    <definedName name="Pict_Logo.BMNT.2018.3" localSheetId="1" hidden="1">'Zahlungsantrag LEW14-20'!$AP$149</definedName>
    <definedName name="Pict_Logo.BMNT.Interim" localSheetId="0" hidden="1">'TEMPLATE Zahlungsantrag'!$AP$133</definedName>
    <definedName name="Pict_Logo.BMNT.Interim" localSheetId="1" hidden="1">'Zahlungsantrag LEW14-20'!$AP$133</definedName>
    <definedName name="Pict_Logo.BMVIT" localSheetId="0" hidden="1">'TEMPLATE Zahlungsantrag'!$AP$39</definedName>
    <definedName name="Pict_Logo.BMVIT" localSheetId="1" hidden="1">'Zahlungsantrag LEW14-20'!$AP$39</definedName>
    <definedName name="Pict_Logo.BMVIT.2018" localSheetId="0" hidden="1">'TEMPLATE Zahlungsantrag'!$AQ$263</definedName>
    <definedName name="Pict_Logo.BMVIT.2018" localSheetId="1" hidden="1">'Zahlungsantrag LEW14-20'!$AQ$263</definedName>
    <definedName name="Pict_Logo.BMWFW" localSheetId="0" hidden="1">'TEMPLATE Zahlungsantrag'!$AP$47</definedName>
    <definedName name="Pict_Logo.BMWFW" localSheetId="1" hidden="1">'Zahlungsantrag LEW14-20'!$AP$47</definedName>
    <definedName name="Pict_Logo.Burgenland" localSheetId="0" hidden="1">'TEMPLATE Zahlungsantrag'!$AP$55</definedName>
    <definedName name="Pict_Logo.Burgenland" localSheetId="1" hidden="1">'Zahlungsantrag LEW14-20'!$AP$55</definedName>
    <definedName name="Pict_Logo.EU" localSheetId="0" hidden="1">'TEMPLATE Zahlungsantrag'!$AF$1</definedName>
    <definedName name="Pict_Logo.EU" localSheetId="1" hidden="1">'Zahlungsantrag LEW14-20'!$AF$1</definedName>
    <definedName name="Pict_Logo.Karnten" localSheetId="0" hidden="1">'TEMPLATE Zahlungsantrag'!$AP$65</definedName>
    <definedName name="Pict_Logo.Karnten" localSheetId="1" hidden="1">'Zahlungsantrag LEW14-20'!$AP$65</definedName>
    <definedName name="Pict_Logo.LE1420" localSheetId="0" hidden="1">'TEMPLATE Zahlungsantrag'!$W$1</definedName>
    <definedName name="Pict_Logo.LE1420" localSheetId="1" hidden="1">'Zahlungsantrag LEW14-20'!$W$1</definedName>
    <definedName name="Pict_Logo.Leader" localSheetId="0" hidden="1">'TEMPLATE Zahlungsantrag'!$AP$141</definedName>
    <definedName name="Pict_Logo.Leader" localSheetId="1" hidden="1">'Zahlungsantrag LEW14-20'!$AP$141</definedName>
    <definedName name="Pict_Logo.NOe" localSheetId="0" hidden="1">'TEMPLATE Zahlungsantrag'!$AP$73</definedName>
    <definedName name="Pict_Logo.NOe" localSheetId="1" hidden="1">'Zahlungsantrag LEW14-20'!$AP$73</definedName>
    <definedName name="Pict_Logo.NOe.2021" localSheetId="0" hidden="1">'TEMPLATE Zahlungsantrag'!$BA$73</definedName>
    <definedName name="Pict_Logo.NOe.2021" localSheetId="1" hidden="1">'Zahlungsantrag LEW14-20'!$BA$73</definedName>
    <definedName name="Pict_Logo.OOe" localSheetId="0" hidden="1">'TEMPLATE Zahlungsantrag'!$AP$81</definedName>
    <definedName name="Pict_Logo.OOe" localSheetId="1" hidden="1">'Zahlungsantrag LEW14-20'!$AP$81</definedName>
    <definedName name="Pict_Logo.OOe.2021" localSheetId="0" hidden="1">'TEMPLATE Zahlungsantrag'!$BD$81</definedName>
    <definedName name="Pict_Logo.OOe.2021" localSheetId="1" hidden="1">'Zahlungsantrag LEW14-20'!$BD$81</definedName>
    <definedName name="Pict_Logo.Salzburg" localSheetId="0" hidden="1">'TEMPLATE Zahlungsantrag'!$AP$91</definedName>
    <definedName name="Pict_Logo.Salzburg" localSheetId="1" hidden="1">'Zahlungsantrag LEW14-20'!$AP$91</definedName>
    <definedName name="Pict_Logo.Steiermark" localSheetId="0" hidden="1">'TEMPLATE Zahlungsantrag'!$AP$100</definedName>
    <definedName name="Pict_Logo.Steiermark" localSheetId="1" hidden="1">'Zahlungsantrag LEW14-20'!$AP$100</definedName>
    <definedName name="Pict_Logo.Tirol" localSheetId="0" hidden="1">'TEMPLATE Zahlungsantrag'!$AP$111</definedName>
    <definedName name="Pict_Logo.Tirol" localSheetId="1" hidden="1">'Zahlungsantrag LEW14-20'!$AP$111</definedName>
    <definedName name="Pict_Logo.Tirol.2020" localSheetId="0" hidden="1">'TEMPLATE Zahlungsantrag'!$AY$111</definedName>
    <definedName name="Pict_Logo.Tirol.2020" localSheetId="1" hidden="1">'Zahlungsantrag LEW14-20'!$AY$111</definedName>
    <definedName name="Pict_Logo.Vorarlberg" localSheetId="0" hidden="1">'TEMPLATE Zahlungsantrag'!$AP$120</definedName>
    <definedName name="Pict_Logo.Vorarlberg" localSheetId="1" hidden="1">'Zahlungsantrag LEW14-20'!$AP$120</definedName>
    <definedName name="Pict_Logo.Wien" localSheetId="0" hidden="1">'TEMPLATE Zahlungsantrag'!$AP$127</definedName>
    <definedName name="Pict_Logo.Wien" localSheetId="1" hidden="1">'Zahlungsantrag LEW14-20'!$AP$127</definedName>
    <definedName name="ProjectTypeSponsors">'TABLE Fördergeber'!$A$2:$B$87</definedName>
    <definedName name="ScratchPad_ApplicantID" localSheetId="15">Notizen!$D$3</definedName>
    <definedName name="ScratchPad_ApplicantID">'TEMPLATE Notizen'!$D$3</definedName>
    <definedName name="ScratchPad_ApplicantName" localSheetId="15">Notizen!$D$5</definedName>
    <definedName name="ScratchPad_ApplicantName">'TEMPLATE Notizen'!$D$5</definedName>
    <definedName name="ScratchPad_ApplicationID" localSheetId="15">Notizen!$D$7</definedName>
    <definedName name="ScratchPad_ApplicationID">'TEMPLATE Notizen'!$D$7</definedName>
    <definedName name="ScratchPad_ApplicationSubject" localSheetId="15">Notizen!$D$9</definedName>
    <definedName name="ScratchPad_ApplicationSubject">'TEMPLATE Notizen'!$D$9</definedName>
    <definedName name="ScratchPad_DefaultCursorPos" localSheetId="15">Notizen!$A$17</definedName>
    <definedName name="ScratchPad_DefaultCursorPos">'TEMPLATE Notizen'!$A$17</definedName>
    <definedName name="ScratchPad_FormVersion" localSheetId="15">Notizen!$L$2</definedName>
    <definedName name="ScratchPad_FormVersion">'TEMPLATE Notizen'!$L$2</definedName>
    <definedName name="ScratchPad_SupportPeriodEnd" localSheetId="15">Notizen!$F$14</definedName>
    <definedName name="ScratchPad_SupportPeriodEnd">'TEMPLATE Notizen'!$F$14</definedName>
    <definedName name="ScratchPad_SupportPeriodStart" localSheetId="15">Notizen!$D$14</definedName>
    <definedName name="ScratchPad_SupportPeriodStart">'TEMPLATE Notizen'!$D$14</definedName>
    <definedName name="ScratchPad_TaxDeduct" localSheetId="15">Notizen!$D$11</definedName>
    <definedName name="ScratchPad_TaxDeduct">'TEMPLATE Notizen'!$D$11</definedName>
    <definedName name="StdCost_AcceptedCostVOK">'TEMPLATE Standardkosten'!$AG$33</definedName>
    <definedName name="StdCost_AcceptedCostVWK">'TEMPLATE Standardkosten'!$W$33</definedName>
    <definedName name="StdCost_ApplicantIDCell">'TEMPLATE Standardkosten'!$F$3</definedName>
    <definedName name="StdCost_ApplicantNameCell">'TEMPLATE Standardkosten'!$F$5</definedName>
    <definedName name="StdCost_ApplicationIDCell">'TEMPLATE Standardkosten'!$F$7</definedName>
    <definedName name="StdCost_ApplicationSubject">'TEMPLATE Standardkosten'!$F$9</definedName>
    <definedName name="StdCost_ApplicationSubjectShadow">'TEMPLATE Standardkosten'!$F$10</definedName>
    <definedName name="StdCost_AppliedCost">'TEMPLATE Standardkosten'!$N$33</definedName>
    <definedName name="StdCost_DefaultActiveCell">'TEMPLATE Standardkosten'!$F$9:$G$9</definedName>
    <definedName name="StdCost_FormVersion">'TEMPLATE Standardkosten'!$N$2</definedName>
    <definedName name="StdCost_PrintFilterColumn">'TEMPLATE Standardkosten'!$A:$A</definedName>
    <definedName name="StdCost_PrintFilterRow">'TEMPLATE Standardkosten'!$21:$21</definedName>
    <definedName name="StdCost_ReceiptPasteGuardRow">'TEMPLATE Standardkosten'!$30:$30</definedName>
    <definedName name="StdCost_ReceiptRangeHeadRow">'TEMPLATE Standardkosten'!$24:$24</definedName>
    <definedName name="StdCost_ReceiptRangeTailRow">'TEMPLATE Standardkosten'!$32:$32</definedName>
    <definedName name="StdCost_ReceiptTemplateRow">'TEMPLATE Standardkosten'!$31:$31</definedName>
    <definedName name="StdCost_ReducedCostVOK">'TEMPLATE Standardkosten'!$AC$33</definedName>
    <definedName name="StdCost_ReducedCostVWK">'TEMPLATE Standardkosten'!$S$33</definedName>
    <definedName name="StdCost_SanctionsVOK">'TEMPLATE Standardkosten'!$AK$33</definedName>
    <definedName name="StdCost_SanctionsVWK" localSheetId="4">'TEMPLATE Standardkosten'!#REF!</definedName>
    <definedName name="StdCost_SanctionsVWK" localSheetId="15">'TEMPLATE Standardkosten'!#REF!</definedName>
    <definedName name="StdCost_SanctionsVWK" localSheetId="1">'TEMPLATE Standardkosten'!#REF!</definedName>
    <definedName name="StdCost_SanctionsVWK">'TEMPLATE Standardkosten'!#REF!</definedName>
    <definedName name="StdCost_SelectModeButtonRows">'TEMPLATE Standardkosten'!$18:$20</definedName>
    <definedName name="StdCost_SignatureRange">'TEMPLATE Standardkosten'!$34:$40</definedName>
    <definedName name="StdCost_SupportPeriodEndCell">'TEMPLATE Standardkosten'!$G$16</definedName>
    <definedName name="StdCost_SupportPeriodStartCell">'TEMPLATE Standardkosten'!$F$16</definedName>
    <definedName name="StdCost_TaxDeductCell">'TEMPLATE Standardkosten'!$F$12</definedName>
    <definedName name="StdCost_TotalCost">'TEMPLATE Standardkosten'!$L$33</definedName>
    <definedName name="Stm_ApplicantID" localSheetId="4">'Auswahl Belegaufstellungen'!$C$3</definedName>
    <definedName name="Stm_ApplicantID" localSheetId="9">#REF!</definedName>
    <definedName name="Stm_ApplicantID" localSheetId="8">#REF!</definedName>
    <definedName name="Stm_ApplicantID" localSheetId="11">#REF!</definedName>
    <definedName name="Stm_ApplicantID" localSheetId="13">#REF!</definedName>
    <definedName name="Stm_ApplicantID">'TEMPLATE Auswahl Belegaufst.'!$C$3</definedName>
    <definedName name="Stm_ApplicantName" localSheetId="4">'Auswahl Belegaufstellungen'!$C$5</definedName>
    <definedName name="Stm_ApplicantName" localSheetId="9">#REF!</definedName>
    <definedName name="Stm_ApplicantName" localSheetId="8">#REF!</definedName>
    <definedName name="Stm_ApplicantName" localSheetId="11">#REF!</definedName>
    <definedName name="Stm_ApplicantName" localSheetId="13">#REF!</definedName>
    <definedName name="Stm_ApplicantName">'TEMPLATE Auswahl Belegaufst.'!$C$5</definedName>
    <definedName name="Stm_ApplicationID" localSheetId="4">'Auswahl Belegaufstellungen'!$C$7</definedName>
    <definedName name="Stm_ApplicationID" localSheetId="9">#REF!</definedName>
    <definedName name="Stm_ApplicationID" localSheetId="8">#REF!</definedName>
    <definedName name="Stm_ApplicationID" localSheetId="11">#REF!</definedName>
    <definedName name="Stm_ApplicationID" localSheetId="13">#REF!</definedName>
    <definedName name="Stm_ApplicationID">'TEMPLATE Auswahl Belegaufst.'!$C$7</definedName>
    <definedName name="Stm_FormVersion" localSheetId="4">'Auswahl Belegaufstellungen'!$E$2</definedName>
    <definedName name="Stm_FormVersion">'TEMPLATE Auswahl Belegaufst.'!$E$2</definedName>
    <definedName name="Stm_SupportPeriodEnd" localSheetId="4">'Auswahl Belegaufstellungen'!$D$13</definedName>
    <definedName name="Stm_SupportPeriodEnd" localSheetId="9">#REF!</definedName>
    <definedName name="Stm_SupportPeriodEnd" localSheetId="8">#REF!</definedName>
    <definedName name="Stm_SupportPeriodEnd" localSheetId="11">#REF!</definedName>
    <definedName name="Stm_SupportPeriodEnd" localSheetId="13">#REF!</definedName>
    <definedName name="Stm_SupportPeriodEnd">'TEMPLATE Auswahl Belegaufst.'!$D$13</definedName>
    <definedName name="Stm_SupportPeriodStart" localSheetId="4">'Auswahl Belegaufstellungen'!$C$13</definedName>
    <definedName name="Stm_SupportPeriodStart" localSheetId="9">#REF!</definedName>
    <definedName name="Stm_SupportPeriodStart" localSheetId="8">#REF!</definedName>
    <definedName name="Stm_SupportPeriodStart" localSheetId="11">#REF!</definedName>
    <definedName name="Stm_SupportPeriodStart" localSheetId="13">#REF!</definedName>
    <definedName name="Stm_SupportPeriodStart">'TEMPLATE Auswahl Belegaufst.'!$C$13</definedName>
    <definedName name="Stm_TaxDeduct" localSheetId="4">'Auswahl Belegaufstellungen'!$C$9</definedName>
    <definedName name="Stm_TaxDeduct" localSheetId="9">#REF!</definedName>
    <definedName name="Stm_TaxDeduct" localSheetId="8">#REF!</definedName>
    <definedName name="Stm_TaxDeduct" localSheetId="11">#REF!</definedName>
    <definedName name="Stm_TaxDeduct" localSheetId="13">#REF!</definedName>
    <definedName name="Stm_TaxDeduct">'TEMPLATE Auswahl Belegaufst.'!$C$9</definedName>
    <definedName name="Stm_ViewMode" localSheetId="4">'Auswahl Belegaufstellungen'!$D$37</definedName>
    <definedName name="Stm_ViewMode">'TEMPLATE Auswahl Belegaufst.'!$D$37</definedName>
    <definedName name="Stm_ViewModeSelectRange" localSheetId="4">'Auswahl Belegaufstellungen'!$30:$39</definedName>
    <definedName name="Stm_ViewModeSelectRange">'TEMPLATE Auswahl Belegaufst.'!$30:$39</definedName>
    <definedName name="Summary_ApplicantID" localSheetId="5">Übersicht!$C$3</definedName>
    <definedName name="Summary_ApplicantID">'TEMPLATE Übersicht'!$C$3</definedName>
    <definedName name="Summary_ApplicantName" localSheetId="5">Übersicht!$C$5</definedName>
    <definedName name="Summary_ApplicantName">'TEMPLATE Übersicht'!$C$5</definedName>
    <definedName name="Summary_ApplicationID" localSheetId="5">Übersicht!$C$7</definedName>
    <definedName name="Summary_ApplicationID">'TEMPLATE Übersicht'!$C$7</definedName>
    <definedName name="Summary_ButtonARows" localSheetId="5">Übersicht!$19:$22</definedName>
    <definedName name="Summary_ButtonARows">'TEMPLATE Übersicht'!$19:$22</definedName>
    <definedName name="Summary_ButtonBRows" localSheetId="5">Übersicht!$23:$27</definedName>
    <definedName name="Summary_ButtonBRows">'TEMPLATE Übersicht'!$23:$27</definedName>
    <definedName name="Summary_ButtonCRows" localSheetId="5">Übersicht!$28:$32</definedName>
    <definedName name="Summary_ButtonCRows">'TEMPLATE Übersicht'!$28:$32</definedName>
    <definedName name="Summary_ButtonDRows" localSheetId="5">Übersicht!$33:$37</definedName>
    <definedName name="Summary_ButtonDRows">'TEMPLATE Übersicht'!$33:$37</definedName>
    <definedName name="Summary_ButtonRows" localSheetId="5">Übersicht!$19:$37</definedName>
    <definedName name="Summary_ButtonRows">'TEMPLATE Übersicht'!$19:$37</definedName>
    <definedName name="Summary_ButtonVisibilityRow" localSheetId="5">Übersicht!$41:$41</definedName>
    <definedName name="Summary_ButtonVisibilityRow">'TEMPLATE Übersicht'!$41:$41</definedName>
    <definedName name="Summary_FooterTemplateRange" localSheetId="5">Übersicht!$45:$46</definedName>
    <definedName name="Summary_FooterTemplateRange">'TEMPLATE Übersicht'!$45:$46</definedName>
    <definedName name="Summary_FormVersion" localSheetId="5">Übersicht!$L$2</definedName>
    <definedName name="Summary_FormVersion">'TEMPLATE Übersicht'!$L$2</definedName>
    <definedName name="Summary_GlobalFooterTemplateRange" localSheetId="5">Übersicht!$A$47:$L$47</definedName>
    <definedName name="Summary_GlobalFooterTemplateRange">'TEMPLATE Übersicht'!$A$47:$L$47</definedName>
    <definedName name="Summary_GroupByCell" localSheetId="5">Übersicht!$C$14</definedName>
    <definedName name="Summary_GroupByCell">'TEMPLATE Übersicht'!$C$14</definedName>
    <definedName name="Summary_GroupByCellShadow" localSheetId="5">Übersicht!$E$41</definedName>
    <definedName name="Summary_GroupByCellShadow">'TEMPLATE Übersicht'!$E$41</definedName>
    <definedName name="Summary_HeaderTemplateRange" localSheetId="5">Übersicht!$42:$43</definedName>
    <definedName name="Summary_HeaderTemplateRange">'TEMPLATE Übersicht'!$42:$43</definedName>
    <definedName name="Summary_ItemTemplateRow" localSheetId="5">Übersicht!$A$44:$L$44</definedName>
    <definedName name="Summary_ItemTemplateRow">'TEMPLATE Übersicht'!$A$44:$L$44</definedName>
    <definedName name="Summary_LockButtonRows" localSheetId="5">Übersicht!$38:$40</definedName>
    <definedName name="Summary_LockButtonRows">'TEMPLATE Übersicht'!$38:$40</definedName>
    <definedName name="Summary_ModeButtonRows" localSheetId="5">Übersicht!$16:$17</definedName>
    <definedName name="Summary_ModeButtonRows">'TEMPLATE Übersicht'!$16:$17</definedName>
    <definedName name="Summary_SupportPeriodEnd" localSheetId="5">Übersicht!$F$12</definedName>
    <definedName name="Summary_SupportPeriodEnd">'TEMPLATE Übersicht'!$F$12</definedName>
    <definedName name="Summary_SupportPeriodStart" localSheetId="5">Übersicht!$D$12</definedName>
    <definedName name="Summary_SupportPeriodStart">'TEMPLATE Übersicht'!$D$12</definedName>
    <definedName name="Summary_TaxDeduct" localSheetId="5">Übersicht!$C$9</definedName>
    <definedName name="Summary_TaxDeduct">'TEMPLATE Übersicht'!$C$9</definedName>
    <definedName name="Summary_TemplateRange" localSheetId="5">Übersicht!$A$42:$L$47</definedName>
    <definedName name="Summary_TemplateRange">'TEMPLATE Übersicht'!$A$42:$L$47</definedName>
  </definedNames>
  <calcPr calcId="18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" i="24" l="1"/>
  <c r="F14" i="25" s="1"/>
  <c r="C13" i="24"/>
  <c r="D14" i="25" s="1"/>
  <c r="C3" i="24"/>
  <c r="D3" i="25" s="1"/>
  <c r="C10" i="24"/>
  <c r="AF69" i="23"/>
  <c r="AN45" i="23"/>
  <c r="AN40" i="23"/>
  <c r="AN37" i="23"/>
  <c r="AN35" i="23"/>
  <c r="AN32" i="23"/>
  <c r="H69" i="23"/>
  <c r="C5" i="24" s="1"/>
  <c r="D5" i="25" s="1"/>
  <c r="AN29" i="23"/>
  <c r="C9" i="24" s="1"/>
  <c r="D11" i="25" s="1"/>
  <c r="AN18" i="23"/>
  <c r="C7" i="24" s="1"/>
  <c r="D7" i="25" s="1"/>
  <c r="AN2" i="23"/>
  <c r="D12" i="22"/>
  <c r="C3" i="22"/>
  <c r="AN2" i="1"/>
  <c r="AN18" i="1"/>
  <c r="AN29" i="1"/>
  <c r="AN32" i="1"/>
  <c r="H69" i="1"/>
  <c r="AN35" i="1"/>
  <c r="AN37" i="1"/>
  <c r="AN40" i="1"/>
  <c r="AN45" i="1"/>
  <c r="AF69" i="1"/>
  <c r="C10" i="4"/>
  <c r="C9" i="4" s="1"/>
  <c r="C3" i="7"/>
  <c r="C5" i="7"/>
  <c r="C7" i="7"/>
  <c r="D12" i="7"/>
  <c r="F12" i="7"/>
  <c r="E14" i="8"/>
  <c r="E15" i="8"/>
  <c r="L26" i="8"/>
  <c r="L36" i="8" s="1"/>
  <c r="C27" i="8"/>
  <c r="C28" i="8" s="1"/>
  <c r="C29" i="8" s="1"/>
  <c r="C30" i="8" s="1"/>
  <c r="L27" i="8"/>
  <c r="C31" i="8"/>
  <c r="C32" i="8" s="1"/>
  <c r="L28" i="8"/>
  <c r="L29" i="8"/>
  <c r="L30" i="8"/>
  <c r="L31" i="8"/>
  <c r="L32" i="8"/>
  <c r="C34" i="8"/>
  <c r="L34" i="8"/>
  <c r="C35" i="8"/>
  <c r="L35" i="8"/>
  <c r="J36" i="8"/>
  <c r="T36" i="8"/>
  <c r="X36" i="8"/>
  <c r="AD36" i="8"/>
  <c r="AH36" i="8"/>
  <c r="F3" i="10"/>
  <c r="F4" i="10"/>
  <c r="F5" i="10"/>
  <c r="F6" i="10"/>
  <c r="F7" i="10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13" i="11"/>
  <c r="F12" i="11" s="1"/>
  <c r="L24" i="11"/>
  <c r="N24" i="11"/>
  <c r="S24" i="11"/>
  <c r="W24" i="11"/>
  <c r="AC24" i="11"/>
  <c r="AG24" i="11"/>
  <c r="AG33" i="11" s="1"/>
  <c r="C25" i="11"/>
  <c r="L25" i="11"/>
  <c r="N25" i="11"/>
  <c r="S25" i="11"/>
  <c r="W25" i="11"/>
  <c r="AC25" i="11"/>
  <c r="AG25" i="11"/>
  <c r="AI25" i="11"/>
  <c r="AK25" i="11"/>
  <c r="C26" i="11"/>
  <c r="L26" i="11"/>
  <c r="N26" i="11"/>
  <c r="S26" i="11"/>
  <c r="W26" i="11"/>
  <c r="AC26" i="11"/>
  <c r="AG26" i="11"/>
  <c r="AI26" i="11"/>
  <c r="AK26" i="11" s="1"/>
  <c r="C27" i="11"/>
  <c r="L27" i="11"/>
  <c r="N27" i="11"/>
  <c r="S27" i="11"/>
  <c r="W27" i="11"/>
  <c r="AC27" i="11"/>
  <c r="AG27" i="11"/>
  <c r="AI27" i="11" s="1"/>
  <c r="AK27" i="11"/>
  <c r="C28" i="11"/>
  <c r="C29" i="11" s="1"/>
  <c r="L28" i="11"/>
  <c r="N28" i="11"/>
  <c r="S28" i="11"/>
  <c r="W28" i="11"/>
  <c r="AC28" i="11"/>
  <c r="AG28" i="11"/>
  <c r="AI28" i="11"/>
  <c r="AK28" i="11" s="1"/>
  <c r="L29" i="11"/>
  <c r="N29" i="11"/>
  <c r="S29" i="11"/>
  <c r="W29" i="11"/>
  <c r="AC29" i="11"/>
  <c r="AG29" i="11"/>
  <c r="AI29" i="11"/>
  <c r="AK29" i="11" s="1"/>
  <c r="C31" i="11"/>
  <c r="C32" i="11"/>
  <c r="L31" i="11"/>
  <c r="N31" i="11" s="1"/>
  <c r="S31" i="11"/>
  <c r="W31" i="11"/>
  <c r="AC31" i="11"/>
  <c r="AC33" i="11" s="1"/>
  <c r="AG31" i="11"/>
  <c r="AI31" i="11" s="1"/>
  <c r="AK31" i="11"/>
  <c r="L32" i="11"/>
  <c r="N32" i="11"/>
  <c r="S32" i="11"/>
  <c r="W32" i="11"/>
  <c r="AC32" i="11"/>
  <c r="AG32" i="11"/>
  <c r="AI32" i="11" s="1"/>
  <c r="AK32" i="11" s="1"/>
  <c r="F13" i="13"/>
  <c r="F12" i="13"/>
  <c r="K38" i="13"/>
  <c r="M38" i="13"/>
  <c r="R38" i="13"/>
  <c r="V38" i="13"/>
  <c r="AB38" i="13"/>
  <c r="AF38" i="13"/>
  <c r="C39" i="13"/>
  <c r="K39" i="13"/>
  <c r="M39" i="13"/>
  <c r="R39" i="13"/>
  <c r="V39" i="13"/>
  <c r="AB39" i="13"/>
  <c r="AF39" i="13"/>
  <c r="AF48" i="13" s="1"/>
  <c r="AH39" i="13"/>
  <c r="AJ39" i="13" s="1"/>
  <c r="C40" i="13"/>
  <c r="C41" i="13" s="1"/>
  <c r="C42" i="13" s="1"/>
  <c r="C43" i="13" s="1"/>
  <c r="C44" i="13" s="1"/>
  <c r="K40" i="13"/>
  <c r="M40" i="13" s="1"/>
  <c r="R40" i="13"/>
  <c r="V40" i="13"/>
  <c r="AB40" i="13"/>
  <c r="AF40" i="13"/>
  <c r="AH40" i="13"/>
  <c r="AJ40" i="13" s="1"/>
  <c r="K41" i="13"/>
  <c r="K48" i="13" s="1"/>
  <c r="M41" i="13"/>
  <c r="R41" i="13"/>
  <c r="V41" i="13"/>
  <c r="AB41" i="13"/>
  <c r="AB48" i="13" s="1"/>
  <c r="AF41" i="13"/>
  <c r="AH41" i="13" s="1"/>
  <c r="AJ41" i="13"/>
  <c r="K42" i="13"/>
  <c r="M42" i="13"/>
  <c r="R42" i="13"/>
  <c r="V42" i="13"/>
  <c r="AB42" i="13"/>
  <c r="AF42" i="13"/>
  <c r="AH42" i="13" s="1"/>
  <c r="AJ42" i="13" s="1"/>
  <c r="K43" i="13"/>
  <c r="M43" i="13"/>
  <c r="R43" i="13"/>
  <c r="V43" i="13"/>
  <c r="AB43" i="13"/>
  <c r="AF43" i="13"/>
  <c r="AH43" i="13"/>
  <c r="AJ43" i="13" s="1"/>
  <c r="K44" i="13"/>
  <c r="M44" i="13"/>
  <c r="R44" i="13"/>
  <c r="V44" i="13"/>
  <c r="AB44" i="13"/>
  <c r="AF44" i="13"/>
  <c r="AH44" i="13"/>
  <c r="AJ44" i="13" s="1"/>
  <c r="C46" i="13"/>
  <c r="C47" i="13" s="1"/>
  <c r="K46" i="13"/>
  <c r="M46" i="13"/>
  <c r="R46" i="13"/>
  <c r="V46" i="13"/>
  <c r="AB46" i="13"/>
  <c r="AF46" i="13"/>
  <c r="AH47" i="13" s="1"/>
  <c r="AJ47" i="13"/>
  <c r="AH46" i="13"/>
  <c r="AJ46" i="13" s="1"/>
  <c r="K47" i="13"/>
  <c r="M47" i="13"/>
  <c r="R47" i="13"/>
  <c r="V47" i="13"/>
  <c r="AB47" i="13"/>
  <c r="AF47" i="13"/>
  <c r="D17" i="15"/>
  <c r="A3" i="15" s="1"/>
  <c r="B17" i="15"/>
  <c r="F41" i="15"/>
  <c r="F42" i="15"/>
  <c r="F44" i="15" s="1"/>
  <c r="F46" i="15" s="1"/>
  <c r="E43" i="15"/>
  <c r="E45" i="15" s="1"/>
  <c r="F43" i="15"/>
  <c r="F45" i="15" s="1"/>
  <c r="E44" i="15"/>
  <c r="E46" i="15"/>
  <c r="E49" i="15"/>
  <c r="F49" i="15"/>
  <c r="E57" i="15"/>
  <c r="F57" i="15"/>
  <c r="E65" i="15"/>
  <c r="F65" i="15"/>
  <c r="E68" i="15"/>
  <c r="E79" i="15"/>
  <c r="F68" i="15"/>
  <c r="E78" i="15"/>
  <c r="E76" i="15" s="1"/>
  <c r="F78" i="15"/>
  <c r="F76" i="15" s="1"/>
  <c r="E98" i="15"/>
  <c r="F98" i="15"/>
  <c r="F99" i="15"/>
  <c r="E87" i="15"/>
  <c r="F87" i="15"/>
  <c r="E88" i="15"/>
  <c r="E90" i="15" s="1"/>
  <c r="F88" i="15"/>
  <c r="F90" i="15" s="1"/>
  <c r="E89" i="15"/>
  <c r="F89" i="15"/>
  <c r="E97" i="15"/>
  <c r="F97" i="15"/>
  <c r="E136" i="15"/>
  <c r="F136" i="15"/>
  <c r="E137" i="15"/>
  <c r="F137" i="15"/>
  <c r="E138" i="15"/>
  <c r="E141" i="15"/>
  <c r="F138" i="15"/>
  <c r="E139" i="15"/>
  <c r="F139" i="15"/>
  <c r="F141" i="15" s="1"/>
  <c r="E140" i="15"/>
  <c r="F140" i="15"/>
  <c r="E144" i="15"/>
  <c r="F144" i="15" s="1"/>
  <c r="E148" i="15"/>
  <c r="E150" i="15" s="1"/>
  <c r="F148" i="15"/>
  <c r="F145" i="15"/>
  <c r="F146" i="15"/>
  <c r="E153" i="15"/>
  <c r="F153" i="15"/>
  <c r="A156" i="15"/>
  <c r="A157" i="15"/>
  <c r="E158" i="15"/>
  <c r="E159" i="15"/>
  <c r="F158" i="15"/>
  <c r="F159" i="15"/>
  <c r="E171" i="15"/>
  <c r="F171" i="15"/>
  <c r="E174" i="15"/>
  <c r="E202" i="15" s="1"/>
  <c r="F174" i="15"/>
  <c r="F202" i="15"/>
  <c r="E205" i="15"/>
  <c r="F205" i="15"/>
  <c r="E206" i="15"/>
  <c r="F206" i="15"/>
  <c r="G207" i="15"/>
  <c r="G209" i="15"/>
  <c r="H209" i="15"/>
  <c r="M209" i="15"/>
  <c r="G220" i="15"/>
  <c r="M220" i="15"/>
  <c r="H220" i="15"/>
  <c r="G222" i="15"/>
  <c r="A224" i="15"/>
  <c r="H224" i="15"/>
  <c r="M224" i="15"/>
  <c r="A225" i="15"/>
  <c r="H225" i="15"/>
  <c r="M225" i="15"/>
  <c r="G236" i="15"/>
  <c r="D3" i="18"/>
  <c r="E3" i="18"/>
  <c r="D4" i="18"/>
  <c r="E4" i="18"/>
  <c r="D5" i="18"/>
  <c r="E5" i="18"/>
  <c r="D6" i="18"/>
  <c r="E6" i="18"/>
  <c r="D7" i="18"/>
  <c r="E7" i="18"/>
  <c r="D8" i="18"/>
  <c r="E8" i="18"/>
  <c r="D9" i="18"/>
  <c r="E9" i="18"/>
  <c r="D10" i="18"/>
  <c r="E10" i="18"/>
  <c r="D11" i="18"/>
  <c r="E11" i="18"/>
  <c r="D12" i="18"/>
  <c r="E12" i="18"/>
  <c r="D13" i="18"/>
  <c r="E13" i="18"/>
  <c r="D14" i="18"/>
  <c r="E14" i="18"/>
  <c r="D15" i="18"/>
  <c r="E15" i="18"/>
  <c r="C16" i="18"/>
  <c r="E16" i="18" s="1"/>
  <c r="D16" i="18"/>
  <c r="D17" i="18"/>
  <c r="E17" i="18"/>
  <c r="E18" i="18"/>
  <c r="E19" i="18"/>
  <c r="F27" i="18"/>
  <c r="G27" i="18"/>
  <c r="H27" i="18" s="1"/>
  <c r="F28" i="18"/>
  <c r="G28" i="18" s="1"/>
  <c r="H28" i="18" s="1"/>
  <c r="F29" i="18"/>
  <c r="G29" i="18"/>
  <c r="H29" i="18" s="1"/>
  <c r="F30" i="18"/>
  <c r="G30" i="18" s="1"/>
  <c r="H30" i="18"/>
  <c r="F31" i="18"/>
  <c r="G31" i="18" s="1"/>
  <c r="H31" i="18" s="1"/>
  <c r="F32" i="18"/>
  <c r="G32" i="18"/>
  <c r="H32" i="18"/>
  <c r="F33" i="18"/>
  <c r="G33" i="18"/>
  <c r="H33" i="18"/>
  <c r="F34" i="18"/>
  <c r="G34" i="18" s="1"/>
  <c r="H34" i="18" s="1"/>
  <c r="F35" i="18"/>
  <c r="G35" i="18"/>
  <c r="H35" i="18" s="1"/>
  <c r="F67" i="18"/>
  <c r="F68" i="18"/>
  <c r="D69" i="18"/>
  <c r="D73" i="18" s="1"/>
  <c r="F73" i="18"/>
  <c r="F69" i="18"/>
  <c r="D76" i="18"/>
  <c r="F76" i="18"/>
  <c r="E99" i="15"/>
  <c r="C5" i="22"/>
  <c r="C7" i="22"/>
  <c r="F147" i="15"/>
  <c r="F149" i="15"/>
  <c r="E147" i="15"/>
  <c r="E149" i="15" s="1"/>
  <c r="E108" i="15"/>
  <c r="E109" i="15" s="1"/>
  <c r="D75" i="18"/>
  <c r="F75" i="18"/>
  <c r="F108" i="15"/>
  <c r="AH38" i="13"/>
  <c r="AJ38" i="13"/>
  <c r="AI24" i="11"/>
  <c r="AK24" i="11" s="1"/>
  <c r="AK33" i="11" s="1"/>
  <c r="F12" i="22"/>
  <c r="V48" i="13" l="1"/>
  <c r="E151" i="15"/>
  <c r="E160" i="15" s="1"/>
  <c r="M207" i="15"/>
  <c r="H207" i="15"/>
  <c r="F150" i="15"/>
  <c r="F151" i="15" s="1"/>
  <c r="F160" i="15" s="1"/>
  <c r="F79" i="15"/>
  <c r="M48" i="13"/>
  <c r="N33" i="11"/>
  <c r="M32" i="8"/>
  <c r="M29" i="8"/>
  <c r="M26" i="8"/>
  <c r="M35" i="8"/>
  <c r="M34" i="8"/>
  <c r="M31" i="8"/>
  <c r="M30" i="8"/>
  <c r="M33" i="8"/>
  <c r="M28" i="8"/>
  <c r="M27" i="8"/>
  <c r="C9" i="7"/>
  <c r="C9" i="22"/>
  <c r="F110" i="15"/>
  <c r="F111" i="15" s="1"/>
  <c r="F113" i="15" s="1"/>
  <c r="F109" i="15"/>
  <c r="H222" i="15"/>
  <c r="M222" i="15"/>
  <c r="E47" i="15"/>
  <c r="E91" i="15" s="1"/>
  <c r="AJ48" i="13"/>
  <c r="L33" i="11"/>
  <c r="R48" i="13"/>
  <c r="W33" i="11"/>
  <c r="E110" i="15"/>
  <c r="E111" i="15" s="1"/>
  <c r="E113" i="15" s="1"/>
  <c r="D74" i="18"/>
  <c r="F74" i="18" s="1"/>
  <c r="F47" i="15"/>
  <c r="F91" i="15" s="1"/>
  <c r="D72" i="18"/>
  <c r="F72" i="18" s="1"/>
  <c r="F102" i="15"/>
  <c r="F105" i="15" s="1"/>
  <c r="F106" i="15" s="1"/>
  <c r="S33" i="11"/>
  <c r="E161" i="15" l="1"/>
  <c r="E162" i="15" s="1"/>
  <c r="E173" i="15"/>
  <c r="F161" i="15"/>
  <c r="F162" i="15" s="1"/>
  <c r="F173" i="15"/>
  <c r="W31" i="8"/>
  <c r="AK31" i="8"/>
  <c r="AM31" i="8" s="1"/>
  <c r="AO31" i="8" s="1"/>
  <c r="AA31" i="8"/>
  <c r="P31" i="8"/>
  <c r="R31" i="8" s="1"/>
  <c r="AG31" i="8"/>
  <c r="F77" i="18"/>
  <c r="F79" i="18" s="1"/>
  <c r="F103" i="15"/>
  <c r="E92" i="15"/>
  <c r="E102" i="15"/>
  <c r="AG28" i="8"/>
  <c r="P28" i="8"/>
  <c r="R28" i="8" s="1"/>
  <c r="AA28" i="8"/>
  <c r="AK28" i="8"/>
  <c r="AM28" i="8" s="1"/>
  <c r="AO28" i="8" s="1"/>
  <c r="W28" i="8"/>
  <c r="P34" i="8"/>
  <c r="R34" i="8" s="1"/>
  <c r="AG34" i="8"/>
  <c r="W34" i="8"/>
  <c r="AA34" i="8"/>
  <c r="AK34" i="8"/>
  <c r="AM34" i="8" s="1"/>
  <c r="AO34" i="8" s="1"/>
  <c r="P32" i="8"/>
  <c r="R32" i="8" s="1"/>
  <c r="AG32" i="8"/>
  <c r="AA32" i="8"/>
  <c r="AK32" i="8"/>
  <c r="AM32" i="8" s="1"/>
  <c r="AO32" i="8" s="1"/>
  <c r="W32" i="8"/>
  <c r="AK27" i="8"/>
  <c r="AM27" i="8" s="1"/>
  <c r="AO27" i="8" s="1"/>
  <c r="P27" i="8"/>
  <c r="R27" i="8" s="1"/>
  <c r="W27" i="8"/>
  <c r="AA27" i="8"/>
  <c r="AG27" i="8"/>
  <c r="W29" i="8"/>
  <c r="AA29" i="8"/>
  <c r="P29" i="8"/>
  <c r="R29" i="8" s="1"/>
  <c r="AK29" i="8"/>
  <c r="AM29" i="8" s="1"/>
  <c r="AO29" i="8" s="1"/>
  <c r="AG29" i="8"/>
  <c r="F100" i="15"/>
  <c r="F92" i="15"/>
  <c r="F80" i="15" s="1"/>
  <c r="AG33" i="8"/>
  <c r="P33" i="8"/>
  <c r="AA33" i="8"/>
  <c r="W33" i="8"/>
  <c r="AK33" i="8"/>
  <c r="AG35" i="8"/>
  <c r="P35" i="8"/>
  <c r="R35" i="8" s="1"/>
  <c r="AA35" i="8"/>
  <c r="W35" i="8"/>
  <c r="AK35" i="8"/>
  <c r="AM35" i="8" s="1"/>
  <c r="AO35" i="8" s="1"/>
  <c r="F126" i="15"/>
  <c r="F129" i="15" s="1"/>
  <c r="E114" i="15"/>
  <c r="E81" i="15" s="1"/>
  <c r="E125" i="15" s="1"/>
  <c r="F114" i="15"/>
  <c r="F81" i="15" s="1"/>
  <c r="F115" i="15"/>
  <c r="F82" i="15" s="1"/>
  <c r="AK30" i="8"/>
  <c r="AM30" i="8" s="1"/>
  <c r="AO30" i="8" s="1"/>
  <c r="AA30" i="8"/>
  <c r="W30" i="8"/>
  <c r="AG30" i="8"/>
  <c r="P30" i="8"/>
  <c r="R30" i="8" s="1"/>
  <c r="AK26" i="8"/>
  <c r="W26" i="8"/>
  <c r="AG26" i="8"/>
  <c r="AG36" i="8" s="1"/>
  <c r="AA26" i="8"/>
  <c r="P26" i="8"/>
  <c r="E100" i="15"/>
  <c r="F134" i="15" l="1"/>
  <c r="H134" i="15" s="1"/>
  <c r="H129" i="15"/>
  <c r="F132" i="15"/>
  <c r="H132" i="15" s="1"/>
  <c r="F131" i="15"/>
  <c r="H131" i="15" s="1"/>
  <c r="F203" i="15"/>
  <c r="F175" i="15"/>
  <c r="E112" i="15"/>
  <c r="E116" i="15" s="1"/>
  <c r="E80" i="15"/>
  <c r="E101" i="15"/>
  <c r="W36" i="8"/>
  <c r="R26" i="8"/>
  <c r="R36" i="8" s="1"/>
  <c r="P36" i="8"/>
  <c r="AK36" i="8"/>
  <c r="AM26" i="8"/>
  <c r="AO26" i="8" s="1"/>
  <c r="AO36" i="8" s="1"/>
  <c r="E115" i="15"/>
  <c r="E82" i="15" s="1"/>
  <c r="AA36" i="8"/>
  <c r="E126" i="15"/>
  <c r="E129" i="15" s="1"/>
  <c r="E128" i="15"/>
  <c r="F125" i="15"/>
  <c r="F128" i="15" s="1"/>
  <c r="F101" i="15"/>
  <c r="F112" i="15"/>
  <c r="F116" i="15" s="1"/>
  <c r="E105" i="15"/>
  <c r="E106" i="15" s="1"/>
  <c r="E103" i="15"/>
  <c r="E175" i="15"/>
  <c r="E203" i="15"/>
  <c r="E118" i="15" l="1"/>
  <c r="E177" i="15" s="1"/>
  <c r="E122" i="15"/>
  <c r="F84" i="15"/>
  <c r="F107" i="15"/>
  <c r="F117" i="15" s="1"/>
  <c r="F104" i="15"/>
  <c r="G128" i="15"/>
  <c r="M128" i="15" s="1"/>
  <c r="E131" i="15"/>
  <c r="F133" i="15"/>
  <c r="H133" i="15" s="1"/>
  <c r="H128" i="15"/>
  <c r="E204" i="15"/>
  <c r="F118" i="15"/>
  <c r="F177" i="15" s="1"/>
  <c r="F122" i="15"/>
  <c r="G129" i="15"/>
  <c r="M129" i="15" s="1"/>
  <c r="E134" i="15"/>
  <c r="G134" i="15" s="1"/>
  <c r="M134" i="15" s="1"/>
  <c r="E104" i="15"/>
  <c r="E84" i="15"/>
  <c r="E107" i="15"/>
  <c r="E117" i="15" s="1"/>
  <c r="F204" i="15"/>
  <c r="F121" i="15" l="1"/>
  <c r="F172" i="15"/>
  <c r="E119" i="15"/>
  <c r="E123" i="15" s="1"/>
  <c r="E176" i="15"/>
  <c r="E132" i="15"/>
  <c r="G132" i="15" s="1"/>
  <c r="M132" i="15" s="1"/>
  <c r="G131" i="15"/>
  <c r="M131" i="15" s="1"/>
  <c r="E121" i="15"/>
  <c r="E172" i="15"/>
  <c r="E133" i="15"/>
  <c r="G133" i="15" s="1"/>
  <c r="M133" i="15" s="1"/>
  <c r="F176" i="15"/>
  <c r="F119" i="15"/>
  <c r="F124" i="15" s="1"/>
  <c r="F201" i="15" s="1"/>
  <c r="F233" i="15" l="1"/>
  <c r="F235" i="15" s="1"/>
  <c r="F213" i="15"/>
  <c r="F217" i="15" s="1"/>
  <c r="F214" i="15"/>
  <c r="F227" i="15"/>
  <c r="F230" i="15" s="1"/>
  <c r="F228" i="15"/>
  <c r="F231" i="15" s="1"/>
  <c r="E124" i="15"/>
  <c r="E200" i="15"/>
  <c r="F123" i="15"/>
  <c r="G176" i="15"/>
  <c r="M176" i="15" s="1"/>
  <c r="E178" i="15"/>
  <c r="E180" i="15" s="1"/>
  <c r="H176" i="15"/>
  <c r="F178" i="15"/>
  <c r="F180" i="15" s="1"/>
  <c r="F182" i="15" l="1"/>
  <c r="H182" i="15" s="1"/>
  <c r="F183" i="15"/>
  <c r="H183" i="15" s="1"/>
  <c r="H180" i="15"/>
  <c r="F234" i="15"/>
  <c r="F218" i="15"/>
  <c r="E182" i="15"/>
  <c r="G182" i="15" s="1"/>
  <c r="M182" i="15" s="1"/>
  <c r="E183" i="15"/>
  <c r="G183" i="15" s="1"/>
  <c r="M183" i="15" s="1"/>
  <c r="G180" i="15"/>
  <c r="M180" i="15" s="1"/>
  <c r="F200" i="15"/>
  <c r="F212" i="15" s="1"/>
  <c r="F216" i="15" s="1"/>
  <c r="E233" i="15"/>
  <c r="E235" i="15" s="1"/>
  <c r="E214" i="15"/>
  <c r="E212" i="15"/>
  <c r="E213" i="15"/>
  <c r="E201" i="15"/>
  <c r="E227" i="15"/>
  <c r="E228" i="15"/>
  <c r="F238" i="15"/>
  <c r="H235" i="15"/>
  <c r="F240" i="15" l="1"/>
  <c r="H240" i="15" s="1"/>
  <c r="H238" i="15"/>
  <c r="G228" i="15"/>
  <c r="E231" i="15"/>
  <c r="G231" i="15" s="1"/>
  <c r="G227" i="15"/>
  <c r="E230" i="15"/>
  <c r="G230" i="15" s="1"/>
  <c r="E217" i="15"/>
  <c r="G217" i="15" s="1"/>
  <c r="G213" i="15"/>
  <c r="G212" i="15"/>
  <c r="E216" i="15"/>
  <c r="G216" i="15" s="1"/>
  <c r="H234" i="15"/>
  <c r="F237" i="15"/>
  <c r="G214" i="15"/>
  <c r="E234" i="15"/>
  <c r="E218" i="15"/>
  <c r="G218" i="15" s="1"/>
  <c r="G235" i="15"/>
  <c r="M235" i="15" s="1"/>
  <c r="E238" i="15"/>
  <c r="F239" i="15" l="1"/>
  <c r="H239" i="15" s="1"/>
  <c r="H237" i="15"/>
  <c r="H213" i="15"/>
  <c r="M213" i="15"/>
  <c r="H231" i="15"/>
  <c r="M231" i="15"/>
  <c r="H218" i="15"/>
  <c r="M218" i="15"/>
  <c r="M217" i="15"/>
  <c r="H217" i="15"/>
  <c r="H228" i="15"/>
  <c r="M228" i="15"/>
  <c r="G234" i="15"/>
  <c r="M234" i="15" s="1"/>
  <c r="E237" i="15"/>
  <c r="H216" i="15"/>
  <c r="M216" i="15"/>
  <c r="H230" i="15"/>
  <c r="M230" i="15"/>
  <c r="E240" i="15"/>
  <c r="G240" i="15" s="1"/>
  <c r="M240" i="15" s="1"/>
  <c r="G238" i="15"/>
  <c r="M238" i="15" s="1"/>
  <c r="H214" i="15"/>
  <c r="M214" i="15"/>
  <c r="M212" i="15"/>
  <c r="H212" i="15"/>
  <c r="H227" i="15"/>
  <c r="M227" i="15"/>
  <c r="G237" i="15" l="1"/>
  <c r="M237" i="15" s="1"/>
  <c r="E239" i="15"/>
  <c r="G239" i="15" s="1"/>
  <c r="M239" i="15" s="1"/>
</calcChain>
</file>

<file path=xl/comments1.xml><?xml version="1.0" encoding="utf-8"?>
<comments xmlns="http://schemas.openxmlformats.org/spreadsheetml/2006/main">
  <authors>
    <author>Rita Froschauer</author>
    <author>Agrarmarkt Austria</author>
  </authors>
  <commentList>
    <comment ref="A41" authorId="0" shapeId="0">
      <text>
        <r>
          <rPr>
            <sz val="8"/>
            <color indexed="81"/>
            <rFont val="Tahoma"/>
            <family val="2"/>
          </rPr>
          <t>Basis ist das für die Berechnung des Stundensatzes
verwendete Jahreslohnkonto.
Max. möglich 1.1. bis 31.12. des Kalenderjahres</t>
        </r>
      </text>
    </comment>
    <comment ref="A67" authorId="1" shapeId="0">
      <text>
        <r>
          <rPr>
            <sz val="8"/>
            <color indexed="81"/>
            <rFont val="Tahoma"/>
            <family val="2"/>
          </rPr>
          <t>förderbar, wenn sie gesetzlich, kollektivvertraglich
oder in einer Betriebsvereinbarung generell und
rechtsverbindlich vorgesehen sind</t>
        </r>
      </text>
    </comment>
    <comment ref="A76" authorId="1" shapeId="0">
      <text>
        <r>
          <rPr>
            <sz val="8"/>
            <color indexed="81"/>
            <rFont val="Tahoma"/>
            <family val="2"/>
          </rPr>
          <t>dient dem Abgleich mit dem Lohnkonto</t>
        </r>
      </text>
    </comment>
    <comment ref="A77" authorId="1" shapeId="0">
      <text>
        <r>
          <rPr>
            <sz val="8"/>
            <color indexed="81"/>
            <rFont val="Tahoma"/>
            <family val="2"/>
          </rPr>
          <t>z.B freiwillige Sozialleistungen
Sonst. unternehmensspez. Nebenkosten/Jahr
nicht förderbar, außer sie sind gesetzlich, kollektivvertraglich
oder in einer Betriebsvereinbarung generell und rechts-
verbindlich vorgesehen</t>
        </r>
      </text>
    </comment>
    <comment ref="A78" authorId="1" shapeId="0">
      <text>
        <r>
          <rPr>
            <sz val="8"/>
            <color indexed="81"/>
            <rFont val="Tahoma"/>
            <family val="2"/>
          </rPr>
          <t>Die Lohnnebenkosten für nicht förderbare Bruttokosten
werden aliquot berechnet.</t>
        </r>
      </text>
    </comment>
    <comment ref="A81" authorId="1" shapeId="0">
      <text>
        <r>
          <rPr>
            <sz val="8"/>
            <color indexed="81"/>
            <rFont val="Tahoma"/>
            <family val="2"/>
          </rPr>
          <t>bei Teilzeitarbeit wird ein aliquoter Anteil berechnet</t>
        </r>
      </text>
    </comment>
    <comment ref="A82" authorId="1" shapeId="0">
      <text>
        <r>
          <rPr>
            <sz val="8"/>
            <color indexed="81"/>
            <rFont val="Tahoma"/>
            <family val="2"/>
          </rPr>
          <t>bei Teilzeitarbeit wird ein aliquoter Anteil berechnet</t>
        </r>
      </text>
    </comment>
  </commentList>
</comments>
</file>

<file path=xl/sharedStrings.xml><?xml version="1.0" encoding="utf-8"?>
<sst xmlns="http://schemas.openxmlformats.org/spreadsheetml/2006/main" count="1942" uniqueCount="644">
  <si>
    <t>Agrarmarkt Austria</t>
  </si>
  <si>
    <t>Dresdner Straße 70</t>
  </si>
  <si>
    <t>A-1200 Wien</t>
  </si>
  <si>
    <t>BMLRT/LE1420/LD/EU</t>
  </si>
  <si>
    <t>www.ama.at</t>
  </si>
  <si>
    <t>DVR: 0719838</t>
  </si>
  <si>
    <t>Zahlungsantrag</t>
  </si>
  <si>
    <t>im Rahmen des Österreichischen Programms für ländliche Entwicklung 2014 - 2020</t>
  </si>
  <si>
    <t>X:\Rita Kostenkalkulation\Rita 2016-06-15\Development\Out\Branch</t>
  </si>
  <si>
    <t>Antragsnummer des betroffenen Vorhabens</t>
  </si>
  <si>
    <t>Bei vorgelegter Abrechnung handelt es sich um die</t>
  </si>
  <si>
    <t>Der Gebietskörperschaftsanteil beträgt in %</t>
  </si>
  <si>
    <t>Vorhaben</t>
  </si>
  <si>
    <t>Code / Vorhabensart</t>
  </si>
  <si>
    <t>Bitte auswählen</t>
  </si>
  <si>
    <t>Kurzbezeichnung des Vorhabens:</t>
  </si>
  <si>
    <t>Betriebs- bzw. Klientennummer:</t>
  </si>
  <si>
    <t>Vorsteuerabzugsberechtigt</t>
  </si>
  <si>
    <t>Titel, Name, Vorname</t>
  </si>
  <si>
    <t>Geburtsdatum</t>
  </si>
  <si>
    <t xml:space="preserve">  </t>
  </si>
  <si>
    <t>Name/Unternehmen</t>
  </si>
  <si>
    <t>Gesellschaftsform</t>
  </si>
  <si>
    <t>ZVR/FB-Nr./GKZ</t>
  </si>
  <si>
    <t>Name</t>
  </si>
  <si>
    <t>Vertretungsbefugte/r</t>
  </si>
  <si>
    <t>Zustelladresse: Straße, Hausnr.</t>
  </si>
  <si>
    <t>Zustelladresse: PLZ, Ort</t>
  </si>
  <si>
    <t>Betriebsadresse: Straße, Hausnr.</t>
  </si>
  <si>
    <t>Betriebsadresse: PLZ, Ort</t>
  </si>
  <si>
    <t>Mobil-,Telefonnr./Email-/Internetadresse</t>
  </si>
  <si>
    <t>Bankverbindung</t>
  </si>
  <si>
    <t>IBAN</t>
  </si>
  <si>
    <t>BIC</t>
  </si>
  <si>
    <t xml:space="preserve">ACHTUNG:
</t>
  </si>
  <si>
    <t>Alle Zahlungen werden auf die letzte von Ihnen bekanntgegebene Bankverbindung überwiesen.
Ihr Auszahlungskonto können Sie jederzeit im eAMA unter KUNDENDATEN einsehen und ändern.</t>
  </si>
  <si>
    <t>Förderungswerber/in</t>
  </si>
  <si>
    <t>Betriebs-/Klientennummer</t>
  </si>
  <si>
    <t>Zahlungsantrag (Seite 2)</t>
  </si>
  <si>
    <t>eingereichte Kosten</t>
  </si>
  <si>
    <t>Belegbetrag brutto</t>
  </si>
  <si>
    <t>Belegbetrag netto</t>
  </si>
  <si>
    <t>Einnahmen</t>
  </si>
  <si>
    <t>€</t>
  </si>
  <si>
    <t>genehmigter Zeitraum für die Kostenanerkennung</t>
  </si>
  <si>
    <t>von</t>
  </si>
  <si>
    <t>bis</t>
  </si>
  <si>
    <t>Allgemeine Beilagen</t>
  </si>
  <si>
    <t>liegt 
bei</t>
  </si>
  <si>
    <t>wird 
nachgereicht</t>
  </si>
  <si>
    <t>nicht 
erforderlich</t>
  </si>
  <si>
    <t>Abrechnungsbelege (Rechnungen, Honorarnoten, Jahreslohnkonten etc.)</t>
  </si>
  <si>
    <t>Belegaufstellung - Investitionen und Sachaufwand</t>
  </si>
  <si>
    <t xml:space="preserve">Belegaufstellung - unbare Eigenleistungen (=unbare Sachleistungen) </t>
  </si>
  <si>
    <t>Belegaufstellung Personalkosten</t>
  </si>
  <si>
    <t>Zeitaufzeichnungen, Tätigkeitsbeschreibungen</t>
  </si>
  <si>
    <t>Zahlungsnachweis/e</t>
  </si>
  <si>
    <t>Nachweis über die Einhaltung der Publizitätskriterien</t>
  </si>
  <si>
    <t>Sonstige Beilage(n):</t>
  </si>
  <si>
    <t xml:space="preserve">Vorhabensspezifische Beilagen, die spätestens mit der Endabrechnung vorgelegt werden  müssen: </t>
  </si>
  <si>
    <t>Benutzungsbewilligung</t>
  </si>
  <si>
    <t>Endbericht</t>
  </si>
  <si>
    <t>Versichungsnachweis bei Investitionen in unbewegl. Investitionsgegenstände</t>
  </si>
  <si>
    <t>Evaluierungsdatenblatt</t>
  </si>
  <si>
    <t>Angaben zu anderen Förderungen/Zuschüssen</t>
  </si>
  <si>
    <t>Keine weitere/n Förderung/en 
bzw. Zuschüsse</t>
  </si>
  <si>
    <t>Im Rahmen d. Projektes wurde bei folgenden anderen Förderstellen um eine Förderung bzw. einen Zuschuss angesucht:</t>
  </si>
  <si>
    <t>Geben Sie hier die entsprechende Stelle sowie die/den beantragte(n)/genehmigten(n)/erhaltene(n) Förderung/Zuschuss an!</t>
  </si>
  <si>
    <t xml:space="preserve">Förderung/Zuschuss im Ausmaß von </t>
  </si>
  <si>
    <t>Bund:</t>
  </si>
  <si>
    <t>Land:</t>
  </si>
  <si>
    <t>Gemeinde/n:</t>
  </si>
  <si>
    <t xml:space="preserve">Mit meiner Unterschrift bestätige ich, </t>
  </si>
  <si>
    <t>-) dass ich alle Angaben im Zahlungsantrag und sämtlichen Beilagen mit bestem Wissen gemacht habe,</t>
  </si>
  <si>
    <t>-) Abrechnungsbelege nicht in unzulässiger Weise zur Abrechnung einer bei einer anderen Abwicklungsstelle
    beantragten Förderung eingebracht habe oder einreichen werde (unzulässige Mehrfachförderung)</t>
  </si>
  <si>
    <t>-) die Beantragung einer mit der LE-Projektförderung kumulierbaren Förderung bei einer anderen Förderungs-
    abwicklungsstelle der Bewilligenden Stelle gemeldet habe oder melden werde,</t>
  </si>
  <si>
    <t xml:space="preserve">-) allen Verpflichtungen gegenüber der Bewilligenden Stelle (z.B. Meldeverpflichtung) nachgekommen bin,
</t>
  </si>
  <si>
    <t>-) dass alle Personen, deren Daten im Rahmen dieses Zahlungsantrages offengelegt wurden, von mir darüber
    informiert wurden, dass eine Verarbeitung ihrer Daten durch die Zahlstelle und Bewilligende Stelle für Zwecke</t>
  </si>
  <si>
    <t xml:space="preserve">    der Abwicklung und Kontrolle der Förderung erfolgt.</t>
  </si>
  <si>
    <t>und ersuche um Auszahlung des entsprechenden Förderungsbetrages.</t>
  </si>
  <si>
    <t>Ort, Datum</t>
  </si>
  <si>
    <t>Name in Blockbuchstaben</t>
  </si>
  <si>
    <t>Unterschrift bzw. firmenmäßige Zeichnung</t>
  </si>
  <si>
    <t>RL/AMA v469.23 / Juni 2021</t>
  </si>
  <si>
    <t>Liste verfügbarer Vorhabensarten (für Pop-Up-Menu)</t>
  </si>
  <si>
    <t>M 1 A) - Wissenstransfer und Informationsmaßnahmen in der Land- und Forstwirtschaft - Landwirtschaft</t>
  </si>
  <si>
    <t>M 1 B) - Wissenstransfer und Informationsmaßnahmen in der Land- und Forstwirtschaft - Forstwirtschaft</t>
  </si>
  <si>
    <t xml:space="preserve"> - </t>
  </si>
  <si>
    <t>2.1.1. A) - Inanspruchnahme von Beratungsleistungen - Landwirtschaft</t>
  </si>
  <si>
    <t>2.1.1. B) - Inanspruchnahme von Beratungsleistungen - Forstwirtschaft</t>
  </si>
  <si>
    <t>2.1.1. C) - Inanspruchnahme von Beratungsleistungen - KMU</t>
  </si>
  <si>
    <t>2.3.1. - Ausbildung von BeraterInnen</t>
  </si>
  <si>
    <t>3.2.1. - Informations- und Absatzförderungsmaßnahmen</t>
  </si>
  <si>
    <t>4.1.1. - Investitionen in die landwirtschaftliche Erzeugung</t>
  </si>
  <si>
    <t>4.2.1. A) - Verarbeitung, Vermarktung und Entwicklung landwirtschaftlicher Erzeugnisse (Bewilligung AWS)</t>
  </si>
  <si>
    <t>4.2.1. B) - Verarbeitung, Vermarktung und Entwicklung landwirtschaftlicher Erzeugnisse (Bewilligung Bundesländer)</t>
  </si>
  <si>
    <t>4.3.1. - Investitionen in überbetriebliche Bewässerungsinfrastruktur</t>
  </si>
  <si>
    <t>4.3.2. - Investitionen in die Infrastruktur für die Entwicklung, Modernisierung und Anpassung der Forstwirtschaft</t>
  </si>
  <si>
    <t>4.4.1. - Nichtproduktive Investitionen – Ökologische Verbesserung von Gewässern in landwirtschaftlich geprägten Regionen</t>
  </si>
  <si>
    <t>4.4.2. - Nichtproduktive Investitionen – Investitionen zur Stabilisierung von Rutschungen</t>
  </si>
  <si>
    <t>4.4.3. - Nichtproduktive Investitionen – Ökologische Agrarinfrastruktur zur Flurentwicklung</t>
  </si>
  <si>
    <t>6.1.1. - Existenzgründungsbeihilfen für JunglandwirtInnen</t>
  </si>
  <si>
    <t>6.4.1. - Diversifizierung hin zu nichtlandwirtschaftlichen Tätigkeiten</t>
  </si>
  <si>
    <t>6.4.2. - Diversifizierung lw. und fw. Betriebe durch Energie aus nachwachsenden Rohstoffen sowie Energiedienstleistungen</t>
  </si>
  <si>
    <t>6.4.3. - Photovoltaik in der Landwirtschaft</t>
  </si>
  <si>
    <t>6.4.4. - Gründung von innovativen Kleinunternehmen im ländlichen Raum</t>
  </si>
  <si>
    <t>6.4.5. - Förderung von Nahversorgungsbetrieben einschließlich gewerblicher Beherbergungs- und Gastronomiebetriebe</t>
  </si>
  <si>
    <t>7.1.1. A) - Pläne und Entwicklungskonzepte zur Erhaltung des natürlichen Erbes - Naturschutz - Bund</t>
  </si>
  <si>
    <t>7.1.1. A) - Pläne und Entwicklungskonzepte zur Erhaltung des natürlichen Erbes - Naturschutz - Länder</t>
  </si>
  <si>
    <t>7.1.1. B) - Pläne und Entwicklungskonzepte zur Erhaltung des natürlichen Erbes - Nationalparks</t>
  </si>
  <si>
    <t>7.1.2. - Pläne und Entwicklungskonzepte zur Dorferneuerung</t>
  </si>
  <si>
    <t>7.1.3. - Lokale Agenda 21 - Bund</t>
  </si>
  <si>
    <t>7.1.3. - Lokale Agenda 21 - Länder</t>
  </si>
  <si>
    <t>7.2.1. - Ländliche Verkehrsinfrastruktur</t>
  </si>
  <si>
    <t>7.2.2. - Investitionen in erneuerbare Energien</t>
  </si>
  <si>
    <t>7.2.3. - Umsetzung von Klima- und Energieprojekten auf lokaler Ebene</t>
  </si>
  <si>
    <t>7.3.1. - Breitbandinfrastruktur in ländlichen Gebieten</t>
  </si>
  <si>
    <t>7.4.1. A) - Soziale Angelegenheiten - BMASK</t>
  </si>
  <si>
    <t>7.4.1. B) - Soziale Angelegenheiten - BMG</t>
  </si>
  <si>
    <t>7.4.2. - Klimafreundliche Mobilitätslösungen (klimaaktiv mobil)</t>
  </si>
  <si>
    <t>7.5.1. A) - Investitionen in kleine touristische Infrastruktur - BMLRT</t>
  </si>
  <si>
    <t>7.5.1. B) - Investitionen in kleine touristische Infrastruktur - Forst</t>
  </si>
  <si>
    <t>7.5.1. C) - Investitionen in kleine touristische Infrastruktur - Länder</t>
  </si>
  <si>
    <t xml:space="preserve">7.6.1. A) - Studien und Investitionen zur Erhaltung, Wiederherstellung und Verbesserung des natürlichen Erbes - Naturschutz - Bund </t>
  </si>
  <si>
    <t>7.6.1. A) - Studien und Investitionen zur Erhaltung, Wiederherstellung und Verbesserung des natürlichen Erbes - Naturschutz - Länder</t>
  </si>
  <si>
    <t>7.6.1. B) - Studien und Investitionen zur Erhaltung, Wiederherstellung und Verbesserung des natürlichen Erbes - Nationalparks</t>
  </si>
  <si>
    <t>7.6.1. C) - Studien und Investitionen zur Erhaltung, Wiederherstellung und Verbesserung des natürlichen Erbes - Forst - Bund</t>
  </si>
  <si>
    <t>7.6.1. C) - Studien und Investitionen zur Erhaltung, Wiederherstellung und Verbesserung des natürlichen Erbes - Forst - Länder</t>
  </si>
  <si>
    <t>7.6.2. - Umsetzung von Plänen zur Dorferneuerung und Gemeindeentwicklung</t>
  </si>
  <si>
    <t>7.6.3. - Erhaltung und Entwicklung der Kulturlandschaft</t>
  </si>
  <si>
    <t>7.6.4. - Überbetriebliche Maßnahmen für die Bereiche Wald und Schutz vor Naturgefahren</t>
  </si>
  <si>
    <t>7.6.5. - Stärkung der Potenziale des alpinen ländlichen Raums</t>
  </si>
  <si>
    <t>8.1.1. - Aufforstung und Anlage von Wäldern</t>
  </si>
  <si>
    <t>8.4.1. - Vorbeugung von Schäden und Wiederherstellung von Wäldern nach Naturkatastrophen und Katastrophenereignissen - Forstschutz</t>
  </si>
  <si>
    <t>8.5.1. - Investitionen zur Stärkung von Resistenz und ökologischem Wert des Waldes - Öffentlicher Wert &amp; Schutz vor Naturgefahren</t>
  </si>
  <si>
    <t>8.5.2. - Investitionen zur Stärkung von Resistenz und ökologischem Wert des Waldes - Genetische Ressourcen</t>
  </si>
  <si>
    <t xml:space="preserve">8.5.3. - Investitionen zur Stärkung des ökologischen Werts der Waldökosysteme - Wald-Ökologie-Programm </t>
  </si>
  <si>
    <t>8.6.1. - Investitionen in Forsttechniken, Verarbeitung, Mobilisierung und Vermarktung forstwirtschaftlicher Erzeugnisse</t>
  </si>
  <si>
    <t>8.6.2. - Erstellung von waldbezogenen Plänen auf betrieblicher Ebene</t>
  </si>
  <si>
    <t>15.1.1. - Erhaltung von ökologisch wertvollen/seltenen Waldflächen /-gesellschaften</t>
  </si>
  <si>
    <t>15.2.1. - Erhaltung und Verbesserung der genetischen Ressourcen des Waldes</t>
  </si>
  <si>
    <t>16.01.1. - Unterstützung beim Aufbau &amp; Betrieb operationeller Gruppen der EIP für lw. Produktivität &amp; Nachhaltigkeit</t>
  </si>
  <si>
    <t>16.02.1. - Unterstützung bei der Entwicklung neuer Erzeugnisse, Verfahren &amp; Technologien der Land-, Ernährungs- &amp; Forstwirtschaft</t>
  </si>
  <si>
    <t>16.02.2. A) - Unterstützung bei der Entwicklung von innovativen Pilotprojekten im Tourismus - BMLRT</t>
  </si>
  <si>
    <t>16.02.2. B) - Unterstützung bei der Entwicklung von innovativen Pilotprojekten im Tourismus - Länder</t>
  </si>
  <si>
    <t xml:space="preserve">16.03.1. A) - Zusammenarbeit von kleinen WirtschaftsteilnehmerInnen - Arbeitsabläufe, Ressourcennutzung und Tourismusdienstleistungen </t>
  </si>
  <si>
    <t>16.03.1. A) - Zusammenarbeit von kleinen WirtschaftsteilnehmerInnen - Arbeitsabläufe, Ressourcennutzung und Tourismusdienstleistungen - BMLRT</t>
  </si>
  <si>
    <t>16.03.1. B) - Zusammenarbeit von kleinen WirtschaftsteilnehmerInnen - Arbeitsabläufe, Ressourcennutzung und Tourismusdienstleistungen - BMLRT</t>
  </si>
  <si>
    <t>16.03.1. C) - Zusammenarbeit von kleinen WirtschaftsteilnehmerInnen - Arbeitsabläufe, Ressourcennutzung und Tourismusdienstleistungen - Länder</t>
  </si>
  <si>
    <t>16.03.2. - Zusammenarbeit von Kleinstunternehmen im ländlichen Raum</t>
  </si>
  <si>
    <t xml:space="preserve">16.04.1. - Schaffung und Entwicklung von kurzen Versorgungsketten und lokalen Märkten sowie unterstützende Absatzförderung </t>
  </si>
  <si>
    <t>16.05.1. - Stärkung der horizontalen und vertikalen Zusammenarbeit zwischen AkteurInnen im forst- und wasserwirtschaftlichen Sektor</t>
  </si>
  <si>
    <t>16.05.2. A) - Stärkung der Zusammenarbeit von AkteurInnen und Strukturen zur Erhaltung des natürlichen Erbes &amp; des Umweltschutzes - Naturschutz</t>
  </si>
  <si>
    <t>16.05.2. A) - Stärkung der Zusammenarbeit von AkteurInnen und Strukturen zur Erhaltung des natürlichen Erbes &amp; des Umweltschutzes - Naturschutz - Länder</t>
  </si>
  <si>
    <t>16.05.2. B) - Stärkung der Zusammenarbeit von AkteurInnen und Strukturen zur Erhaltung des natürlichen Erbes &amp; des Umweltschutzes - Umweltschutz</t>
  </si>
  <si>
    <t>16.05.2. C) - Stärkung der Zusammenarbeit von AkteurInnen und Strukturen zur Erhaltung des natürlichen Erbes &amp; des Umweltschutzes - Nationalparks</t>
  </si>
  <si>
    <t>16.08.1. - Waldbezogene Pläne auf überbetrieblicher Ebene</t>
  </si>
  <si>
    <t>16.09.1. - Förderung horizontaler &amp; vertikaler Zusammenarbeit lw. &amp; fw. AkteurInnen zur Schaffung &amp; Entwicklung v. Sozialleistungen - BMLRT</t>
  </si>
  <si>
    <t>16.10.1. - Einrichtung und Betrieb von Clustern - BMLRT</t>
  </si>
  <si>
    <t>16.10.2. - Einrichtung und Betrieb von Netzwerken - BMLRT</t>
  </si>
  <si>
    <t>16.10.3. - Zusammenarbeit: Erzeugergemeinschaften /-organisationen, Genossenschaften und Branchenverbände - BMLRT</t>
  </si>
  <si>
    <t>19.1.1. - Erstellung der lokalen Entwicklungsstrategie - Länder</t>
  </si>
  <si>
    <t>19.1.1. - Erstellung der lokalen Entwicklungsstrategie</t>
  </si>
  <si>
    <t>19.2.1. - Umsetzung der lokalen Entwicklungsstrategie - Länder</t>
  </si>
  <si>
    <t>19.2.1. - Umsetzung der lokalen Entwicklungsstrategie</t>
  </si>
  <si>
    <t>19.3.1. - Umsetzung von nationalen oder transnationalen Kooperationsprojekten - Länder</t>
  </si>
  <si>
    <t>19.3.1. - Umsetzung von nationalen oder transnationalen Kooperationsprojekten</t>
  </si>
  <si>
    <t>19.4.1. - Laufende Kosten des LAG-Managements und Sensibilisierung - Länder</t>
  </si>
  <si>
    <t>19.4.1. - Laufende Kosten des LAG-Managements und Sensibilisierung</t>
  </si>
  <si>
    <t>20.1. - Technische Hilfe (außer Netzwerk)</t>
  </si>
  <si>
    <t>20.2. - Technische Hilfe - Netzwerk</t>
  </si>
  <si>
    <t>Vorhabensart (alphabet. Sortiert)</t>
  </si>
  <si>
    <t>Fördergeber</t>
  </si>
  <si>
    <t>BMLRT/LE1420/EU</t>
  </si>
  <si>
    <t>LD/LE1420/EU</t>
  </si>
  <si>
    <t>BMDW/LE1420/EU</t>
  </si>
  <si>
    <t>BMK/LE1420/EU</t>
  </si>
  <si>
    <t>BMLRT/LE1420/LD/LEADER/EU</t>
  </si>
  <si>
    <t>LD/LE1420/LEADER/EU</t>
  </si>
  <si>
    <t>Zahlungsantrag - Stammdaten/Übersicht</t>
  </si>
  <si>
    <t xml:space="preserve">Betriebs-/Klientennummer: </t>
  </si>
  <si>
    <t xml:space="preserve">Förderungswerber: </t>
  </si>
  <si>
    <t xml:space="preserve">Antragsnummer: </t>
  </si>
  <si>
    <t xml:space="preserve">Vorsteuerabzugsberechtigung: </t>
  </si>
  <si>
    <t xml:space="preserve">Genehmigter Zeitraum für  </t>
  </si>
  <si>
    <t>Beginn</t>
  </si>
  <si>
    <t>Ende</t>
  </si>
  <si>
    <t xml:space="preserve">Kostenanerkennung: </t>
  </si>
  <si>
    <t>Buttons nur zur internen Verwendung der Bewilligenden Stelle</t>
  </si>
  <si>
    <t>U</t>
  </si>
  <si>
    <t>Übersicht</t>
  </si>
  <si>
    <t>---</t>
  </si>
  <si>
    <t xml:space="preserve">Gruppierung nach:  </t>
  </si>
  <si>
    <t>Teilprojekt</t>
  </si>
  <si>
    <t>Buttons zur internen Verwendung der Bewilligenden Stelle</t>
  </si>
  <si>
    <t>Fördergegenstand</t>
  </si>
  <si>
    <t>Codierung / Fördergegenstand</t>
  </si>
  <si>
    <t>Gesamtsumme</t>
  </si>
  <si>
    <t>Tabellenblatt</t>
  </si>
  <si>
    <t>Kostenart</t>
  </si>
  <si>
    <t>Gesamtkosten
brutto</t>
  </si>
  <si>
    <t>Gesamtkosten
netto</t>
  </si>
  <si>
    <t>eingereichte
Kosten</t>
  </si>
  <si>
    <t>verminderte Kosten
nach VWK</t>
  </si>
  <si>
    <t>anrechenbare Kosten
nach VWK</t>
  </si>
  <si>
    <t>verminderte Kosten nach VOK</t>
  </si>
  <si>
    <t>anrechenbare Kosten nach VOK</t>
  </si>
  <si>
    <t>Sanktions-
relevante Kosten
gemäß Art. 35</t>
  </si>
  <si>
    <t xml:space="preserve">Einnahmen </t>
  </si>
  <si>
    <t xml:space="preserve">Summe: </t>
  </si>
  <si>
    <t xml:space="preserve">Gesamtsumme: </t>
  </si>
  <si>
    <t>Keine Belegaufstellungen verfügbar</t>
  </si>
  <si>
    <t>:</t>
  </si>
  <si>
    <t>Investkosten</t>
  </si>
  <si>
    <t>Zahlungsantrag - Belegaufstellung für Investitionskosten</t>
  </si>
  <si>
    <t>Sachkosten</t>
  </si>
  <si>
    <t>Zahlungsantrag - Belegaufstellung für Sachkosten</t>
  </si>
  <si>
    <t>Invest- &amp; Sachkosten</t>
  </si>
  <si>
    <t>Zahlungsantrag - Belegaufstellung für Investitions- und Sachkosten</t>
  </si>
  <si>
    <t>UBVbv</t>
  </si>
  <si>
    <t xml:space="preserve">Fördergegenstand: </t>
  </si>
  <si>
    <t>Nein</t>
  </si>
  <si>
    <t>-</t>
  </si>
  <si>
    <t>UBV</t>
  </si>
  <si>
    <t>BV</t>
  </si>
  <si>
    <t>BVbv</t>
  </si>
  <si>
    <t>V</t>
  </si>
  <si>
    <t>Vv</t>
  </si>
  <si>
    <t>Belege</t>
  </si>
  <si>
    <t>von der Bewilligenden Stelle im Rahmen der VWK auszufüllen</t>
  </si>
  <si>
    <t>von VOK auszufüllen</t>
  </si>
  <si>
    <t>von der Bewilligenden Stelle auszufüllen (im Rahmen einer VOK)</t>
  </si>
  <si>
    <t>von der Bewilligenden Stelle auszufüllen</t>
  </si>
  <si>
    <t>Head</t>
  </si>
  <si>
    <t>lfd. Nr.</t>
  </si>
  <si>
    <t>Belegnr. / 
Rechnungsnummer</t>
  </si>
  <si>
    <t>Belegdatum</t>
  </si>
  <si>
    <t>Firma bzw. Name</t>
  </si>
  <si>
    <t>Bezeichnung (Ware, Leistung)</t>
  </si>
  <si>
    <t>Zuordnung zu Teilprojekt 
(falls erforderlich)</t>
  </si>
  <si>
    <t>Datum Saldierung
(Zahlungs-
datum)</t>
  </si>
  <si>
    <t>MwSt.
Satz</t>
  </si>
  <si>
    <t>Belegbetrag
(interne Rechenbasis)</t>
  </si>
  <si>
    <t>davon nicht anrechenbare Kosten</t>
  </si>
  <si>
    <t>nicht anrechenbare Skonti (%)</t>
  </si>
  <si>
    <t>anrechenbare Kosten</t>
  </si>
  <si>
    <t>Abzüge 
in %</t>
  </si>
  <si>
    <t>eingereichte  
Kosten</t>
  </si>
  <si>
    <t>Codierung
(optional)</t>
  </si>
  <si>
    <t>nicht anrechenbare zu vermindernde Kosten durch VWK</t>
  </si>
  <si>
    <t>nicht anrechenbare zu vermindernde Skonti (%) durch VWK</t>
  </si>
  <si>
    <t>verminderte Abzüge in % nach VWK</t>
  </si>
  <si>
    <t>verminderte Kosten nach VWK</t>
  </si>
  <si>
    <t>nicht anrechenbare zu sanktionierende Kosten durch VWK</t>
  </si>
  <si>
    <t>nicht anrechenbare zu sanktionierende Skonti (%) durch VWK</t>
  </si>
  <si>
    <t>sanktionierte Abzüge in % nach VWK</t>
  </si>
  <si>
    <t>anrechenbare Kosten nach VWK</t>
  </si>
  <si>
    <t>Anmerkung zur VWK</t>
  </si>
  <si>
    <t>Feststellungen der VOK</t>
  </si>
  <si>
    <t>nicht anrechenbare zu vermindernde Kosten durch VOK</t>
  </si>
  <si>
    <t>nicht anrechenbare zu vermindernde Skonti (%) durch VOK</t>
  </si>
  <si>
    <t>verminderte Abzüge in % nach VOK</t>
  </si>
  <si>
    <t>nicht anrechenbare zu sanktionierende Kosten durch VOK</t>
  </si>
  <si>
    <t>nicht anrechenbare zu sanktionierende Skonti (%) durch VOK</t>
  </si>
  <si>
    <t>sanktionierte Abzüge in % nach VOK</t>
  </si>
  <si>
    <t>Anmerkung zur VOK</t>
  </si>
  <si>
    <t>ermittelte Kosten gemäß Art. 35</t>
  </si>
  <si>
    <t>Sanktion in % gemäß Art. 35</t>
  </si>
  <si>
    <t>sanktionsrelevante Kosten
gemäß Art. 35</t>
  </si>
  <si>
    <t>Anmerkung zur Sanktion gemäß Art. 35 (VO 640/2014)</t>
  </si>
  <si>
    <t>Receipt</t>
  </si>
  <si>
    <t>Tail</t>
  </si>
  <si>
    <t>-- Do not Erase --</t>
  </si>
  <si>
    <t>Gesamtsumme:</t>
  </si>
  <si>
    <t>Unterschrift oder firmenmäßige Zeichnung</t>
  </si>
  <si>
    <t>LFNR</t>
  </si>
  <si>
    <t>BELEG_NUMMER</t>
  </si>
  <si>
    <t>BELEG_DATUM</t>
  </si>
  <si>
    <t>FIRMA</t>
  </si>
  <si>
    <t>BEZEICHNUNG</t>
  </si>
  <si>
    <t>TEILPROJEKT</t>
  </si>
  <si>
    <t>SALDO_DATUM</t>
  </si>
  <si>
    <t>BETRAG_BRUTTO</t>
  </si>
  <si>
    <t>MWST_DEZIMAL</t>
  </si>
  <si>
    <t>KOSTEN_NICHT_ANRECHENB</t>
  </si>
  <si>
    <t>SKONTI_NICHT_ANR</t>
  </si>
  <si>
    <t>ABZUEGE_PROZ</t>
  </si>
  <si>
    <t>01/2018</t>
  </si>
  <si>
    <t>Tom Tom</t>
  </si>
  <si>
    <t>Kies</t>
  </si>
  <si>
    <t>Haus</t>
  </si>
  <si>
    <t>Einheiten - Alphabetisch sortiert</t>
  </si>
  <si>
    <t>Einheiten - Sortiert für Pop-Up</t>
  </si>
  <si>
    <t>CODE</t>
  </si>
  <si>
    <t>Anzahl</t>
  </si>
  <si>
    <t>ANZ</t>
  </si>
  <si>
    <t>Anzahl/Stunde</t>
  </si>
  <si>
    <t>ANS</t>
  </si>
  <si>
    <t>ha - Hektar</t>
  </si>
  <si>
    <t>Ar</t>
  </si>
  <si>
    <t>A</t>
  </si>
  <si>
    <t>Erntefestmeter</t>
  </si>
  <si>
    <t>EFM</t>
  </si>
  <si>
    <t>Stück</t>
  </si>
  <si>
    <t>Festmeter</t>
  </si>
  <si>
    <t>FM</t>
  </si>
  <si>
    <t>Laufmeter</t>
  </si>
  <si>
    <t>HA</t>
  </si>
  <si>
    <t>Hektoliter/Stunde</t>
  </si>
  <si>
    <t>HLS</t>
  </si>
  <si>
    <t>Kilometer</t>
  </si>
  <si>
    <t>keine</t>
  </si>
  <si>
    <t>KEI</t>
  </si>
  <si>
    <t>Kilogramm</t>
  </si>
  <si>
    <t>KG</t>
  </si>
  <si>
    <t>Stunden</t>
  </si>
  <si>
    <t>KM</t>
  </si>
  <si>
    <t>LFM</t>
  </si>
  <si>
    <t>Liter</t>
  </si>
  <si>
    <t>LIT</t>
  </si>
  <si>
    <t>M2</t>
  </si>
  <si>
    <t>M3</t>
  </si>
  <si>
    <t>STK</t>
  </si>
  <si>
    <t>Tonne/Stunde</t>
  </si>
  <si>
    <t>STD</t>
  </si>
  <si>
    <t>Tonne</t>
  </si>
  <si>
    <t>T</t>
  </si>
  <si>
    <t>TOS</t>
  </si>
  <si>
    <t>Arbeitsleistung</t>
  </si>
  <si>
    <t>ARBLEIST</t>
  </si>
  <si>
    <t>Maschinenleistung</t>
  </si>
  <si>
    <t>MALEIST</t>
  </si>
  <si>
    <t>Material</t>
  </si>
  <si>
    <t>BEREITMA</t>
  </si>
  <si>
    <t>Bereitstellung von Materialleistungen</t>
  </si>
  <si>
    <t>Zahlungsantrag - Standardkosten</t>
  </si>
  <si>
    <t>Datum</t>
  </si>
  <si>
    <t>Plausibilisierungsunterlage für Menge bzw €/ Einheit
(BelegNr./ RechnungsNr.)
(Nicht verpflichtend auszufüllen)</t>
  </si>
  <si>
    <t xml:space="preserve"> Bezeichnung der Ware/ Leistung
(lt. Beleg/Rechnung)
(Nicht verpflichtend auszufüllen)</t>
  </si>
  <si>
    <t>Anmerkungen zur Plausibilisierungsunterlage
(Nicht verpflichtend auszufüllen)</t>
  </si>
  <si>
    <t>Zuordnung zu Teilprojekt
(falls erforderlich)</t>
  </si>
  <si>
    <t>Einheit
(z.B. Stunde, Stück, kg,...)</t>
  </si>
  <si>
    <t>Menge</t>
  </si>
  <si>
    <t>€ / Einheit</t>
  </si>
  <si>
    <t>Kosten</t>
  </si>
  <si>
    <t>Abzüge in %</t>
  </si>
  <si>
    <t>nicht anrechenbare zu vermindernde Menge durch VWK</t>
  </si>
  <si>
    <t>nicht anrechenbarer zu vermindernder Einheitssatz durch VWK</t>
  </si>
  <si>
    <t>nicht anrechenbare zu vermindernde Abzüge in % durch VWK</t>
  </si>
  <si>
    <t xml:space="preserve">verminderte
Kosten nach VWK </t>
  </si>
  <si>
    <t>nicht anrechenbare zu sanktionierende Menge durch VWK</t>
  </si>
  <si>
    <t>nicht anrechenbarer zu sanktionierender Einheitskostensatz durch VWK</t>
  </si>
  <si>
    <t>nicht anrechenbare zu sanktionierende Abzüge in % durch VWK</t>
  </si>
  <si>
    <t>anrechenbare
Kosten 
nach VWK</t>
  </si>
  <si>
    <t>nicht anrechenbare zu vermindernde Menge durch VOK</t>
  </si>
  <si>
    <t>nicht anrechenbarer zu vermindernder Einheitssatz durch VOK</t>
  </si>
  <si>
    <t>nicht anrechenbare zu vermindernde Abzüge in % durch VOK</t>
  </si>
  <si>
    <t xml:space="preserve">verminderte
Kosten nach VOK </t>
  </si>
  <si>
    <t>nicht anrechenbare zu sanktionierende Menge durch VOK</t>
  </si>
  <si>
    <t>nicht anrechenbarer zu sanktionierender Einheitskostensatz durch VOK</t>
  </si>
  <si>
    <t>nicht anrechenbare zu sanktionierende Abzüge in % durch VOK</t>
  </si>
  <si>
    <t>anrechenbare
Kosten 
nach VOK</t>
  </si>
  <si>
    <t>-- Do NOT Erase Gray Lines --</t>
  </si>
  <si>
    <t xml:space="preserve">Ich bestätige hiermit als Förderungswerber die Richtigkeit der Angaben </t>
  </si>
  <si>
    <t>PLAUS_UNTERLAGE</t>
  </si>
  <si>
    <t>ANMERKUNG_PLAUS_UNTERL</t>
  </si>
  <si>
    <t>EINHEIT</t>
  </si>
  <si>
    <t>MENGE</t>
  </si>
  <si>
    <t>STD_KOST_SATZ</t>
  </si>
  <si>
    <t>Rechnung 32</t>
  </si>
  <si>
    <t>Rechnung vorgelegt</t>
  </si>
  <si>
    <t>Baulos 1</t>
  </si>
  <si>
    <t>TP 1</t>
  </si>
  <si>
    <t>Zahlungsantrag - Belegaufstellung unbare Eigenleistungen (=unbare Sachleistungen)</t>
  </si>
  <si>
    <t>Leistungserbringer</t>
  </si>
  <si>
    <t>Name des Leistungserbringers</t>
  </si>
  <si>
    <t>Verhältnis zum Förderungswerber*</t>
  </si>
  <si>
    <t>Unterschrift**</t>
  </si>
  <si>
    <t>Worker</t>
  </si>
  <si>
    <t>*Zum Beispiel: Verwandtschaftsverhältnis (Eltern, Geschwister, etc.), Teil des Förderungswerbers (z.B. Vereinsmitglied, Genossenschaftsmitglied, Mitglied der Personengemeinschaft etc.)</t>
  </si>
  <si>
    <t>**Ich (Leistungserbringer) bestätige hiermit, die unten aufgelistete Tätigkeiten für den Förderungswerber durchgeführt zu haben:</t>
  </si>
  <si>
    <t>Art der Leistung /
Tätigkeit bzw.
eingebrachte Sachleistung</t>
  </si>
  <si>
    <t>beantragter Stunden- / Kostensatz</t>
  </si>
  <si>
    <t>berechnete Kosten der Eigenleistung</t>
  </si>
  <si>
    <t>sanktionsrelevante Kosten 
gemäß Art. 35</t>
  </si>
  <si>
    <t>-- Do Not Erase --</t>
  </si>
  <si>
    <t>ART_UNB_SACHL</t>
  </si>
  <si>
    <t>LEISTUNGSERBRINGER</t>
  </si>
  <si>
    <t>Hannes Test, 30.10.2018</t>
  </si>
  <si>
    <t>Test 1</t>
  </si>
  <si>
    <t>Zahlungsantrag - Belegaufstellung Personalkosten</t>
  </si>
  <si>
    <t xml:space="preserve">Kurzbezeichung des Vorhabens  </t>
  </si>
  <si>
    <t>X</t>
  </si>
  <si>
    <t xml:space="preserve">Betriebs-/Klientennummer </t>
  </si>
  <si>
    <t xml:space="preserve">Förderungswerber </t>
  </si>
  <si>
    <t xml:space="preserve">Antragsnummer </t>
  </si>
  <si>
    <t xml:space="preserve">Fördergegenstand </t>
  </si>
  <si>
    <t>Bitte wählen Sie ein Abrechungsmodell:</t>
  </si>
  <si>
    <t>D</t>
  </si>
  <si>
    <t>Ja</t>
  </si>
  <si>
    <t>No</t>
  </si>
  <si>
    <t>B</t>
  </si>
  <si>
    <t>C</t>
  </si>
  <si>
    <t>Personalkostenabrechnung auf Ist-Kosten Basis (Stundensatzermittlung)</t>
  </si>
  <si>
    <t>Personalkostenabrechnung auf Basis von standardisierten Einheitkosten (Lohnnebenkosten auf Ist-Basis)</t>
  </si>
  <si>
    <t>Personalkostenabrechung auf Ist-Kosten-Basis 
(Mitarbeiter ist für einen bestimmten Zeitraum zu 100% dem Projekt zuordenbar)</t>
  </si>
  <si>
    <t>Personalkostenabrechnung mit standardisierten Einheitskosten (%-Zuschlag für Lohnnebenkosten)</t>
  </si>
  <si>
    <t>Type</t>
  </si>
  <si>
    <t>Valid for</t>
  </si>
  <si>
    <t>Visible for</t>
  </si>
  <si>
    <t>MitarbeiterIn (Name)</t>
  </si>
  <si>
    <t>In</t>
  </si>
  <si>
    <t>ABCD</t>
  </si>
  <si>
    <t>Name eintragen</t>
  </si>
  <si>
    <t>Shadow Copy</t>
  </si>
  <si>
    <t>Jahr für die Berechnung des Stundensatzes (JJJJ)</t>
  </si>
  <si>
    <t>Beginn Zeitraum für die Berechnung des Stundensatzes (TT.MM)</t>
  </si>
  <si>
    <t>Ende Zeitraum für die Berechung des Stundensatzes (TT.MM)</t>
  </si>
  <si>
    <t>ggff</t>
  </si>
  <si>
    <t xml:space="preserve">   Volles Datums des Beginns des Zeitraums zur Stundensatzberechnung (Tagesberechnung)</t>
  </si>
  <si>
    <t>Calc</t>
  </si>
  <si>
    <t xml:space="preserve">   Volles Datum des Endes der Zeitraums zu Stundensatzberechnung (Tagesberechnung)</t>
  </si>
  <si>
    <t xml:space="preserve">   Beginn des Zeitraums zur Stundensatzberechnung im Kalendermonat (Tagesberechnung)</t>
  </si>
  <si>
    <t xml:space="preserve">   Ende des Zeitraums zur Stundensatzberechnung im Kalendermonat (Tagesberechnung)</t>
  </si>
  <si>
    <t xml:space="preserve">   Dauer des Zeitraums zur Stundensatzberechnung in Tagen (Tagesberechnung)</t>
  </si>
  <si>
    <t>Anzahl der Monate für die Berechnung des Stundensatzes</t>
  </si>
  <si>
    <t xml:space="preserve">   Dauer des Zeitraums zur Stundensatzberechnung in Tagen (Monatsberechnung)</t>
  </si>
  <si>
    <t>Bruttojahresbezug</t>
  </si>
  <si>
    <t>Dienstvertrag enthält eine Überstundenpauschale (All-In-Vertrag)</t>
  </si>
  <si>
    <t>Wochenarbeitsstunden (bei Bruttojahresbezug)</t>
  </si>
  <si>
    <t>Pauschalstundensatz (ex. Mode D)</t>
  </si>
  <si>
    <t xml:space="preserve">Beginn der Tätigkeit im Kalenderjahr </t>
  </si>
  <si>
    <t>Ende der Tätigkeit im Kalenderjahr</t>
  </si>
  <si>
    <t>förderb. Bruttogehalts(Lohn)kosten in €</t>
  </si>
  <si>
    <t>ABC</t>
  </si>
  <si>
    <t xml:space="preserve">Nettogehalt (exkl. Diäten, km-Geld, …) </t>
  </si>
  <si>
    <t>AC</t>
  </si>
  <si>
    <t>Nettogehalt (exkl. Diäten, km-Geld, Überstundenentgelt, …)</t>
  </si>
  <si>
    <t>Dienstnehmeranteil Sozialversicherung (SV) auf LF</t>
  </si>
  <si>
    <t>Dienstnehmeranteil Sozialversicherung (SV) auf SZ</t>
  </si>
  <si>
    <t>Dienstnehmeranteil Lohnsteuer (LST) auf LF</t>
  </si>
  <si>
    <t>Dienstnehmeranteil Lohnsteuer (LST) auf SZ</t>
  </si>
  <si>
    <t>sonstige Abzüge (e-card)</t>
  </si>
  <si>
    <t>nicht förderbare Bruttogehalts(Lohn)kosten in €</t>
  </si>
  <si>
    <t>Überstunden (Grundlohn + Zuschläge)</t>
  </si>
  <si>
    <t>sonstige Sonderzahlungen</t>
  </si>
  <si>
    <t>förderbare Personalnebenkosten DG-Anteil - gesamt in €</t>
  </si>
  <si>
    <t xml:space="preserve">Dienstgeberanteil Sozialversicherung (SV) auf LF </t>
  </si>
  <si>
    <t>Dienstgeberanteil Sozialversicherung (SV) auf SZ</t>
  </si>
  <si>
    <t>Dienstgeberbeitrag (DB) zum FLAF</t>
  </si>
  <si>
    <t>Zuschlag zum Dienstgeberbeitrag (DZ)</t>
  </si>
  <si>
    <t>Dienstgeberabgabe - U-Bahn-Steuer (nur in Wien)</t>
  </si>
  <si>
    <t>Kommunalsteuer</t>
  </si>
  <si>
    <t xml:space="preserve">Mitarbeiter-/Betriebl. Vorsorgekasse (MV / BV) </t>
  </si>
  <si>
    <t>Personalnebenkosten nicht förderbar in €</t>
  </si>
  <si>
    <t>freiwillige Unternehmensleistungen</t>
  </si>
  <si>
    <t>Aliquote Nebenkosten f. nicht förderb. Bruttobezüge</t>
  </si>
  <si>
    <t>Summe förderbarer direkter Personalkosten in €</t>
  </si>
  <si>
    <t>Summe förderb. direkter Personalk. f. Tätigkeitszeitraum in €.</t>
  </si>
  <si>
    <t>Personalkostenobergrenze in €</t>
  </si>
  <si>
    <t>Personalkostenobergrenze in f. Tätigkeitsz. in €</t>
  </si>
  <si>
    <t>Wochenarbeitsstunden</t>
  </si>
  <si>
    <t xml:space="preserve">Tatsächlich geleistete Arbeitszeit in Stunden </t>
  </si>
  <si>
    <t>Anwesenheitsstunden inkl. Überstunden</t>
  </si>
  <si>
    <t xml:space="preserve">   Bruttobezüge</t>
  </si>
  <si>
    <t xml:space="preserve">   Beginn der Tätigkeit im Kalendermonat (Mode C)</t>
  </si>
  <si>
    <t xml:space="preserve">   Ende der Tätigkeit im Kalendermonat (Mode C)</t>
  </si>
  <si>
    <t xml:space="preserve">   Dauer der Tätigkeit in Tagen (Mode C)</t>
  </si>
  <si>
    <t xml:space="preserve">   Abgerechnete Tage</t>
  </si>
  <si>
    <t xml:space="preserve">   Dauer der Tätigkeit in Tagen</t>
  </si>
  <si>
    <t xml:space="preserve">   Wochenarbeitsstunden Vollzeit</t>
  </si>
  <si>
    <t>Const.</t>
  </si>
  <si>
    <t xml:space="preserve">  Jahresarbeitsstunden Vollzeit (ohne Überstunden)</t>
  </si>
  <si>
    <t xml:space="preserve">  Jahresarbeitsstunden Vollzeit (All-In-Dienstverträge)</t>
  </si>
  <si>
    <t xml:space="preserve">  max. abrechenbare Überstunden (Nicht All-In-Dienstverträge)</t>
  </si>
  <si>
    <t xml:space="preserve">  Jahresarbeitsstunden Vollzeit (f. realen Vertrag)</t>
  </si>
  <si>
    <t xml:space="preserve">   Wochenarbeitsstunden Teilzeit</t>
  </si>
  <si>
    <t xml:space="preserve">  Jahresarbeitsstunden Teilzeit (f. realen Vertrag)</t>
  </si>
  <si>
    <t xml:space="preserve">   Arbeitsstunden Teilzeit / Abrechnungszeitraum (f. realen Vertrag)</t>
  </si>
  <si>
    <t xml:space="preserve">   Arbeitsstunden Teilzeit / Tätigkeitszeitraum (f. realen Vertrag)</t>
  </si>
  <si>
    <t xml:space="preserve">   Bruttobezug pro Jahr (f. reale Wochenarbeitsstunden)</t>
  </si>
  <si>
    <t xml:space="preserve">   Bruttobezug pro Jahr Vollzeitäquivalent</t>
  </si>
  <si>
    <t xml:space="preserve">   Bruttobezug in €/Std</t>
  </si>
  <si>
    <t xml:space="preserve">   Lohnkosten Teilzeit / Jahr (inkl. Lohnnebenkosten)</t>
  </si>
  <si>
    <t xml:space="preserve">   Lohnkosten Teilzeit / Abrechnungszeitraum (inkl. Lohnnebenkosten)</t>
  </si>
  <si>
    <t>ABD</t>
  </si>
  <si>
    <t xml:space="preserve">   Lohnkosten in €/Std (inkl. Lohnnebenkosten)</t>
  </si>
  <si>
    <t xml:space="preserve">   Referenzjahr für Höchstbemessungsgrundlage / Gehalt für Bundesbeamte</t>
  </si>
  <si>
    <t xml:space="preserve">   ASVG Höchstbemessungsgrundlage </t>
  </si>
  <si>
    <t>Lookup</t>
  </si>
  <si>
    <t xml:space="preserve">   Gehalt für Bundesbeamte der allgem.Verwaltung</t>
  </si>
  <si>
    <t xml:space="preserve">   Gehalt für Bundesbeamte VII/2 ggf. mit Überstd. (f. realen Vertrag)</t>
  </si>
  <si>
    <t xml:space="preserve">Calc </t>
  </si>
  <si>
    <t xml:space="preserve">   Arbeitsstunden Teilzeit / Tätigkeitszeitraum (f. Beamte)</t>
  </si>
  <si>
    <t xml:space="preserve">   Jahresgehalt für Beamte Teilzeit in €/Jahr</t>
  </si>
  <si>
    <t xml:space="preserve">   Gehalt für Beamte - Teilzeit in € / Abrechnungszeitraum</t>
  </si>
  <si>
    <t xml:space="preserve">   Gehalt für Beamte - Teilzeit in € / Tätigkeitszeitraum</t>
  </si>
  <si>
    <t xml:space="preserve">   Stundenlohn für Beamte in €/Std</t>
  </si>
  <si>
    <t>Berechneter Stundensatz in €/Std</t>
  </si>
  <si>
    <t>Personalkostenobergrenze in €/Std</t>
  </si>
  <si>
    <t>Anrechenbarer Stundensatz in €/Std</t>
  </si>
  <si>
    <t>AB</t>
  </si>
  <si>
    <t>Stundenlohn für Beamte in €/Std</t>
  </si>
  <si>
    <t>Anrechenbarer Stundensatz in €</t>
  </si>
  <si>
    <t>Anrechenbarer Stundensatz in € nach VWK durch BST</t>
  </si>
  <si>
    <t>anrechenbare Personalkosten in €</t>
  </si>
  <si>
    <t>anrechenbare Personalkosten nach VWK in €</t>
  </si>
  <si>
    <t>Abzüge in % (zB nicht förderbarer Gebietskörperschaftsanteil)</t>
  </si>
  <si>
    <t>eingereichte anrechenb. Personalkosten in €</t>
  </si>
  <si>
    <t>eingereichte anrechenb. Personalkosten nach VWK in €</t>
  </si>
  <si>
    <t>eingereichte anrechenb. Gemeinkosten (Pauschalsatz in %)</t>
  </si>
  <si>
    <t>eingereichte anrechenb. Gemeinkosten in €</t>
  </si>
  <si>
    <t>eingereichte anrechenb. Gemeinkosten in € nach VWK</t>
  </si>
  <si>
    <t>einger. anrechenb. Personalkosten inkl. Gemeinkosten in €</t>
  </si>
  <si>
    <t>einger. anrechenb. Personalkosten inkl. Gemeink. nach VWK</t>
  </si>
  <si>
    <t>Berechnete Überweisungen laut Jahreslohnkonto</t>
  </si>
  <si>
    <t>Sozialversicherung</t>
  </si>
  <si>
    <t>Finanzamt</t>
  </si>
  <si>
    <t>Nettogehalt</t>
  </si>
  <si>
    <t>Summe</t>
  </si>
  <si>
    <t>Gesamtstundenübersicht</t>
  </si>
  <si>
    <t>Abgerechnete Tätigkeiten beziehen sich auf das Jahr (JJJJ)</t>
  </si>
  <si>
    <t>Beginn des Beschäftigungszeitraums im Kalenderjahr (TT.MM)</t>
  </si>
  <si>
    <t>Ende des Beschäftigungszeitraums im Kalenderjahr (TT.MM)</t>
  </si>
  <si>
    <t xml:space="preserve">   Volles Datum des Beginns der Beschäftigung (Tagesberechnung - Mode ABD)</t>
  </si>
  <si>
    <t xml:space="preserve">   Volles Datum des Endes der Beschäftigung (Tagesberechnung - Mode ABD)</t>
  </si>
  <si>
    <t xml:space="preserve">   Beginn der Beschäftigung im Kalendermonat (Tagesberechnung - Mode ABD)</t>
  </si>
  <si>
    <t xml:space="preserve">   Ende der Beschäftigung im Kalendermonat (Tagesberechnung - Mode ABD)</t>
  </si>
  <si>
    <t xml:space="preserve">   Dauer der Beschäftigung in Tagen (Tagesberechnung - Mode ABD)</t>
  </si>
  <si>
    <t xml:space="preserve">Anzahl der beschäftigten Monate (max. 12 Monate / Mitarbeiter) </t>
  </si>
  <si>
    <t>Obsolete</t>
  </si>
  <si>
    <t xml:space="preserve">   Dauer der Tätigkeit in Tagen (Monatsberechnung - Mode ABD)</t>
  </si>
  <si>
    <t>Bruttobezug enthält ausbezahlte Überstd. (max. 180 Std./Jahr)</t>
  </si>
  <si>
    <t xml:space="preserve">Anzahl der Wochenarbeitsstunden </t>
  </si>
  <si>
    <t xml:space="preserve">  Max. akzeptable Arbeitsstunden (Vollzeit / Jahr)</t>
  </si>
  <si>
    <t xml:space="preserve">  Max. akzeptable Arbeitsstunden (Teilzeit / Jahr)</t>
  </si>
  <si>
    <t xml:space="preserve">  Max. akzeptable Arbeitsstunden (Teilzeit / Beschäftigungszeitraum)</t>
  </si>
  <si>
    <t xml:space="preserve">  Akzeptable, tatsächlich gearbeitete Stunden</t>
  </si>
  <si>
    <t xml:space="preserve">  Noch verfügbare akzeptable Arbeitsstunden für dieses Vorhaben</t>
  </si>
  <si>
    <t>Dummy Line - Do not Use - Do not Erase</t>
  </si>
  <si>
    <t>Proj</t>
  </si>
  <si>
    <t>Stunden für sonstige Projekte</t>
  </si>
  <si>
    <t>Proj-ABD</t>
  </si>
  <si>
    <t>z.Bsp: Projekt Qualifizierung</t>
  </si>
  <si>
    <t>z.Bsp: Projekt Vierkanter</t>
  </si>
  <si>
    <t>Summe über alle Projekte im Abrechnungsjahr</t>
  </si>
  <si>
    <t>Tatsächlich geleistete Arbeitsstunden</t>
  </si>
  <si>
    <t>Faktor: durchschnittliche Jahresleistungsstunden</t>
  </si>
  <si>
    <t>BD</t>
  </si>
  <si>
    <t>Akzeptierte geleistete Arbeitsstunden</t>
  </si>
  <si>
    <t>eingereichte Personalkosten (ohne Obergrenze)</t>
  </si>
  <si>
    <t>Personalkostenobergrenze</t>
  </si>
  <si>
    <t>anrechenbare Personalkosten</t>
  </si>
  <si>
    <t>eingereichte Personalkosten</t>
  </si>
  <si>
    <t>Pauschalsatz in % (für Gemeinkosten)</t>
  </si>
  <si>
    <t>eingereichte Gemeinkosten in €</t>
  </si>
  <si>
    <t>eingereichte Personalkosten inkl. Gemeink. in €</t>
  </si>
  <si>
    <t>Warnung: Durch das Klicken auf "Eingabe abschließen" werden
alle obigen Felder gesperrt. Es sind danach keine Änderungen oder Ergänzungen mehr möglich!</t>
  </si>
  <si>
    <t>Eingabe abgeschlossen am 7. Mai 2021 (15:00)</t>
  </si>
  <si>
    <t>Unterschrift</t>
  </si>
  <si>
    <t>Von BST im Rahmen der VWK auszufüllen</t>
  </si>
  <si>
    <t xml:space="preserve">    Stundensatz lt. FW in €/Std</t>
  </si>
  <si>
    <t xml:space="preserve">    Stundensatz nach VWK in €/Std</t>
  </si>
  <si>
    <t xml:space="preserve">    Stunden lt. Förderwerber</t>
  </si>
  <si>
    <t xml:space="preserve">    Stunden maximal</t>
  </si>
  <si>
    <t xml:space="preserve">    Stunden effektiv</t>
  </si>
  <si>
    <t xml:space="preserve">    Abzüge in % (zB nicht förderbarer Gebietskörperschaftsanteil)</t>
  </si>
  <si>
    <t xml:space="preserve">    Gemeinskostensatz</t>
  </si>
  <si>
    <t>Anzahl der zu vermindernden Stunden durch VWK</t>
  </si>
  <si>
    <t>Abzüge in % vermindert durch VWK</t>
  </si>
  <si>
    <t>Anzahl der sanktionsrelevant zu vermindernden Stunden durch VWK</t>
  </si>
  <si>
    <t>Abzüge in % sanktionsrelevant durch VWK</t>
  </si>
  <si>
    <t>förderbare Personalkosten eingereicht laut FW</t>
  </si>
  <si>
    <t>verminderte Personalkosten nach VWK</t>
  </si>
  <si>
    <t>anrechenbare Personalkosten nach VWK</t>
  </si>
  <si>
    <t>förderbare Personalkosten inkl. Gemeinkosten eingereicht laut FW</t>
  </si>
  <si>
    <t>verminderte Personalkosten inkl. Gemeinkosten nach VWK</t>
  </si>
  <si>
    <t>anrechenbare Personalkosten inkl. Gemeinkosten nach VWK</t>
  </si>
  <si>
    <t>Anzahl der zu vermindernden Stunden durch VOK</t>
  </si>
  <si>
    <t>Abzüge in % vermindert durch VOK</t>
  </si>
  <si>
    <t>Anzahl der sanktionsrelevant zu vermindernden Stunden durch VOK</t>
  </si>
  <si>
    <t>Abzüge in % sanktionsrelevant durch VOK</t>
  </si>
  <si>
    <t>verminderte Personalkosten nach VOK</t>
  </si>
  <si>
    <t>anrechenbare Personalkosten nach VOK</t>
  </si>
  <si>
    <t>verminderte Personalkosten inkl. Gemeinkosten nach VOK</t>
  </si>
  <si>
    <t>anrechenbare Personalkosten inkl. Gemeinkosten nach VOK</t>
  </si>
  <si>
    <t>Anzahl ermittelte Stunden gemäß Art. 35</t>
  </si>
  <si>
    <t>ermittelte Kosten gemäß Art. 35 VWK</t>
  </si>
  <si>
    <t>Sanktion in % gemäß Art. 35 (VO 640/2014)</t>
  </si>
  <si>
    <t xml:space="preserve">sanktionsrelevante Kosten gemäß Art. 35 VWK </t>
  </si>
  <si>
    <t>sanktionsrelevante Kosten gemäß Art. 35</t>
  </si>
  <si>
    <t>sanktionsrelevante Kosten gemäß Art. 35 VWK Gemeinkosten</t>
  </si>
  <si>
    <t>sanktionsrelevante Kosten gemäß Art. 35 Gemeinkosten</t>
  </si>
  <si>
    <t>Verwendete Abkürzungen:
   FW ….. Förderungswerber
   BST .... Bewilligende Stelle
   VWK .. Verwaltungskontrolle
   VOK … Vor-Ort-Kontrolle</t>
  </si>
  <si>
    <t>Zahlungsantrag - Notizen und Anmerkungen</t>
  </si>
  <si>
    <t>Hier ist Raum für freie Notizen, Anmerkungen und Nebenrechnungen…</t>
  </si>
  <si>
    <t>[1] Beamten</t>
  </si>
  <si>
    <t>[2] ASVG</t>
  </si>
  <si>
    <t xml:space="preserve">Jahr </t>
  </si>
  <si>
    <t>A1/9/1/2</t>
  </si>
  <si>
    <t>HöchstbeitragsGL</t>
  </si>
  <si>
    <t>ACHTUNG: Wenn Daten für ein neues Jahr eingetragen werden, muss auch in Zelle A1 die Jahreszahl angepasst werden.</t>
  </si>
  <si>
    <t>Sonst beschwert sich die Personalkostenaufstellung weiter über ungültige Höchstwerte.</t>
  </si>
  <si>
    <t>[1] Jahresbruttogehälter für Beamte der allgemeinen Verwaltung der Dienstklasse VII / Gehaltstufe 2 (lt. Gehaltsgesetz - GehG §118(5))</t>
  </si>
  <si>
    <t>https://www.ris.bka.gv.at/NormDokument.wxe?Abfrage=Bundesnormen&amp;Gesetzesnummer=10008163&amp;FassungVom=2015-09-28&amp;Paragraf=118</t>
  </si>
  <si>
    <t>Inkrafttretensdatum</t>
  </si>
  <si>
    <t>Außerkrafttretensdatum</t>
  </si>
  <si>
    <t>12 Monate</t>
  </si>
  <si>
    <t>14 Monate</t>
  </si>
  <si>
    <t>Jahr/14Mon.</t>
  </si>
  <si>
    <t>Seit 2017(?) heisst es nicht mehr Dienstklasse VII/Gehaltsstufe 2, sondern Verwendungsgruppe A1/Gehaltsstufe 9/Funktionsgruppe 1/Funktionsstufe 2</t>
  </si>
  <si>
    <t>Es ist unklar wie genau man von den im Gesetz aufgeführten Monatsgehältern zu den in der obigen Tabelle aufgeführten</t>
  </si>
  <si>
    <t>Jahresbruttogehältern kommt. Vermutlich muss man die passenden Dienstgeberbeiträge aufschlagen, aber wie genau…</t>
  </si>
  <si>
    <t>Näherungsweise passend wäre: 14 Monatsgehälter + Sozialversicherung Aufschlag = Jahresgehalt ?!?</t>
  </si>
  <si>
    <t>[2] ASVG (Allgem. SozialVersicherungsGesetz) Höchstbeitragsgrundlage für die Berechnung der Beiträge zur Sozialversicherung</t>
  </si>
  <si>
    <t>https://de.wikipedia.org/wiki/Höchstbeitragsgrundlage</t>
  </si>
  <si>
    <t>Beitragsrechtliche Sätze 2016: (http://sozialversicherung.at --&gt; ÜBER UNS --&gt; Zahlen - Daten - Fakten / Aktuelle Werte)</t>
  </si>
  <si>
    <t>https://www.sozialversicherung.at/portal27/sec/portal/esvportal/content/contentWindow?contentid=10008.626564&amp;action=b&amp;cacheability=PAGE&amp;version=1450778169</t>
  </si>
  <si>
    <t xml:space="preserve">VO 640/2014 = Delegierte Verordnung (EU) Nr. 640/2014 der Kommission vom 11. März 2014 
</t>
  </si>
  <si>
    <t>https://www.bmlfuw.gv.at/dam/jcr:05e477c3-6d14-412a-beb1-93380de11239/640_2014.pdf</t>
  </si>
  <si>
    <t>http://eur-lex.europa.eu/legal-content/de/ALL/?uri=CELEX%3A32014R0640</t>
  </si>
  <si>
    <t>Kostenlimit für Beamte 2021 (allgem. Verwaltung - Dienstklasse VII/2 ohne Überstundenpauschale)</t>
  </si>
  <si>
    <t>Betrag/Monat</t>
  </si>
  <si>
    <t>Monate/Jahr</t>
  </si>
  <si>
    <t>Betrag/Jahr</t>
  </si>
  <si>
    <t>Gehalt</t>
  </si>
  <si>
    <t>Funktionszulage</t>
  </si>
  <si>
    <t>Summe Gehalt/Zulage</t>
  </si>
  <si>
    <t>Dienstgeberbeiträge</t>
  </si>
  <si>
    <t>Krankenversicherung</t>
  </si>
  <si>
    <t>Wohnbauförderung</t>
  </si>
  <si>
    <t>Unfallversicherung</t>
  </si>
  <si>
    <t>Familienlastenausgl.</t>
  </si>
  <si>
    <t>Pensionsvorsorge (Pauschale)</t>
  </si>
  <si>
    <t>Summe Dienstgeberbeiträge</t>
  </si>
  <si>
    <t>Summe total (gerundet)</t>
  </si>
  <si>
    <r>
      <rPr>
        <sz val="10"/>
        <rFont val="Times New Roman"/>
        <family val="1"/>
      </rPr>
      <t xml:space="preserve">zur Auszahlung einer Förderung eines Vorhabens  </t>
    </r>
  </si>
  <si>
    <r>
      <t>Eingangsvermerk (</t>
    </r>
    <r>
      <rPr>
        <sz val="9"/>
        <rFont val="Times New Roman"/>
        <family val="1"/>
      </rPr>
      <t>Einreich-/Bewilligende Stelle)</t>
    </r>
  </si>
  <si>
    <r>
      <t xml:space="preserve">Angaben zum Förderungswerber/zur Förderungswerberin </t>
    </r>
    <r>
      <rPr>
        <sz val="11"/>
        <rFont val="Times New Roman"/>
        <family val="1"/>
      </rPr>
      <t/>
    </r>
  </si>
  <si>
    <r>
      <t xml:space="preserve">Belegbetrag 
</t>
    </r>
    <r>
      <rPr>
        <b/>
        <sz val="10"/>
        <color indexed="8"/>
        <rFont val="Arial"/>
        <family val="2"/>
      </rPr>
      <t>brutto</t>
    </r>
  </si>
  <si>
    <r>
      <t xml:space="preserve">Belegbetrag
</t>
    </r>
    <r>
      <rPr>
        <b/>
        <sz val="10"/>
        <color indexed="8"/>
        <rFont val="Arial"/>
        <family val="2"/>
      </rPr>
      <t>netto</t>
    </r>
  </si>
  <si>
    <r>
      <t>m</t>
    </r>
    <r>
      <rPr>
        <sz val="10"/>
        <rFont val="Arial"/>
        <family val="2"/>
      </rPr>
      <t>²</t>
    </r>
    <r>
      <rPr>
        <sz val="10"/>
        <rFont val="Arial"/>
      </rPr>
      <t xml:space="preserve"> - Quadratmeter</t>
    </r>
  </si>
  <si>
    <r>
      <t>m</t>
    </r>
    <r>
      <rPr>
        <sz val="10"/>
        <rFont val="Arial"/>
        <family val="2"/>
      </rPr>
      <t>³</t>
    </r>
    <r>
      <rPr>
        <sz val="10"/>
        <rFont val="Arial"/>
      </rPr>
      <t xml:space="preserve"> - </t>
    </r>
    <r>
      <rPr>
        <sz val="10"/>
        <rFont val="Arial"/>
      </rPr>
      <t>Kubikmeter</t>
    </r>
  </si>
  <si>
    <t>Logo-NOe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</si>
</sst>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70" formatCode="dd/mm/yyyy;@"/>
    <numFmt numFmtId="171" formatCode="dd/m/yyyy;@"/>
    <numFmt numFmtId="172" formatCode="#,##0.00000"/>
    <numFmt numFmtId="173" formatCode="#,##0.0"/>
    <numFmt numFmtId="174" formatCode="0.0"/>
    <numFmt numFmtId="183" formatCode="dd/mm/;@"/>
    <numFmt numFmtId="195" formatCode="0.000%"/>
  </numFmts>
  <fonts count="60" x14ac:knownFonts="1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0"/>
      <name val="Arial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u/>
      <sz val="10"/>
      <color indexed="12"/>
      <name val="Times New Roman"/>
      <family val="1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sz val="10"/>
      <name val="Times New Roman"/>
      <family val="1"/>
    </font>
    <font>
      <b/>
      <sz val="18"/>
      <color indexed="54"/>
      <name val="Calibri Light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8"/>
      <name val="Arial"/>
      <family val="2"/>
    </font>
    <font>
      <i/>
      <sz val="6"/>
      <name val="Times New Roman"/>
      <family val="1"/>
    </font>
    <font>
      <sz val="6"/>
      <name val="Times New Roman"/>
      <family val="1"/>
    </font>
    <font>
      <i/>
      <u/>
      <sz val="6"/>
      <color indexed="12"/>
      <name val="Times New Roman"/>
      <family val="1"/>
    </font>
    <font>
      <b/>
      <sz val="18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Wingdings"/>
      <charset val="2"/>
    </font>
    <font>
      <sz val="10"/>
      <color indexed="8"/>
      <name val="Times New Roman"/>
      <family val="1"/>
    </font>
    <font>
      <sz val="14"/>
      <name val="Times New Roman"/>
      <family val="1"/>
    </font>
    <font>
      <sz val="8"/>
      <name val="Times New Roman"/>
      <family val="1"/>
    </font>
    <font>
      <sz val="10"/>
      <name val="Roman"/>
      <family val="1"/>
      <charset val="255"/>
    </font>
    <font>
      <sz val="9.5"/>
      <name val="Times New Roman"/>
      <family val="1"/>
    </font>
    <font>
      <sz val="6"/>
      <color indexed="9"/>
      <name val="Times New Roman"/>
      <family val="1"/>
    </font>
    <font>
      <b/>
      <sz val="10"/>
      <color indexed="8"/>
      <name val="Calibri"/>
      <family val="2"/>
    </font>
    <font>
      <b/>
      <sz val="18"/>
      <color indexed="9"/>
      <name val="Calibri"/>
      <family val="2"/>
    </font>
    <font>
      <sz val="6"/>
      <color indexed="9"/>
      <name val="Arial"/>
    </font>
    <font>
      <b/>
      <sz val="10"/>
      <name val="Arial"/>
      <family val="2"/>
    </font>
    <font>
      <sz val="10"/>
      <color indexed="26"/>
      <name val="Arial"/>
      <family val="2"/>
    </font>
    <font>
      <b/>
      <sz val="18"/>
      <color indexed="9"/>
      <name val="Arial"/>
      <family val="2"/>
    </font>
    <font>
      <b/>
      <sz val="16"/>
      <color indexed="9"/>
      <name val="Arial"/>
      <family val="2"/>
    </font>
    <font>
      <sz val="10"/>
      <color indexed="8"/>
      <name val="Arial"/>
      <family val="2"/>
    </font>
    <font>
      <sz val="6"/>
      <color indexed="9"/>
      <name val="Calibri"/>
      <family val="2"/>
    </font>
    <font>
      <sz val="11"/>
      <name val="Calibri"/>
      <family val="2"/>
    </font>
    <font>
      <b/>
      <sz val="10"/>
      <color indexed="8"/>
      <name val="Arial"/>
      <family val="2"/>
    </font>
    <font>
      <sz val="10"/>
      <name val="Arial"/>
    </font>
    <font>
      <sz val="8"/>
      <name val="Arial"/>
    </font>
    <font>
      <sz val="11"/>
      <color indexed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sz val="10"/>
      <color indexed="9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color indexed="10"/>
      <name val="Arial"/>
      <family val="2"/>
    </font>
    <font>
      <sz val="8"/>
      <color indexed="8"/>
      <name val="Tahoma"/>
      <family val="2"/>
    </font>
    <font>
      <sz val="8"/>
      <color indexed="81"/>
      <name val="Tahoma"/>
      <family val="2"/>
    </font>
  </fonts>
  <fills count="37">
    <fill>
      <patternFill patternType="none"/>
    </fill>
    <fill>
      <patternFill patternType="gray125"/>
    </fill>
    <fill>
      <patternFill patternType="solid">
        <fgColor indexed="41"/>
      </patternFill>
    </fill>
    <fill>
      <patternFill patternType="solid">
        <fgColor indexed="35"/>
      </patternFill>
    </fill>
    <fill>
      <patternFill patternType="solid">
        <fgColor indexed="33"/>
      </patternFill>
    </fill>
    <fill>
      <patternFill patternType="solid">
        <fgColor indexed="28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49"/>
      </patternFill>
    </fill>
    <fill>
      <patternFill patternType="solid">
        <fgColor indexed="24"/>
      </patternFill>
    </fill>
    <fill>
      <patternFill patternType="solid">
        <fgColor indexed="32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25"/>
      </patternFill>
    </fill>
    <fill>
      <patternFill patternType="solid">
        <fgColor indexed="45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3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26"/>
        <bgColor indexed="13"/>
      </patternFill>
    </fill>
    <fill>
      <patternFill patternType="solid">
        <fgColor indexed="9"/>
        <bgColor indexed="13"/>
      </patternFill>
    </fill>
    <fill>
      <patternFill patternType="solid">
        <fgColor indexed="27"/>
        <bgColor indexed="22"/>
      </patternFill>
    </fill>
    <fill>
      <patternFill patternType="solid">
        <fgColor indexed="26"/>
        <bgColor indexed="22"/>
      </patternFill>
    </fill>
    <fill>
      <patternFill patternType="solid">
        <fgColor indexed="24"/>
        <bgColor indexed="13"/>
      </patternFill>
    </fill>
    <fill>
      <patternFill patternType="solid">
        <fgColor indexed="24"/>
        <bgColor indexed="22"/>
      </patternFill>
    </fill>
    <fill>
      <patternFill patternType="solid">
        <fgColor indexed="27"/>
        <bgColor indexed="13"/>
      </patternFill>
    </fill>
  </fills>
  <borders count="99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26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3" borderId="0" applyNumberFormat="0" applyBorder="0" applyAlignment="0" applyProtection="0"/>
    <xf numFmtId="0" fontId="3" fillId="18" borderId="1" applyNumberFormat="0" applyAlignment="0" applyProtection="0"/>
    <xf numFmtId="0" fontId="4" fillId="18" borderId="2" applyNumberFormat="0" applyAlignment="0" applyProtection="0"/>
    <xf numFmtId="0" fontId="6" fillId="8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1" fillId="0" borderId="0"/>
    <xf numFmtId="0" fontId="1" fillId="0" borderId="0"/>
    <xf numFmtId="0" fontId="9" fillId="6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10" borderId="0" applyNumberFormat="0" applyBorder="0" applyAlignment="0" applyProtection="0"/>
    <xf numFmtId="0" fontId="1" fillId="0" borderId="0"/>
    <xf numFmtId="0" fontId="1" fillId="0" borderId="0"/>
    <xf numFmtId="0" fontId="5" fillId="5" borderId="4" applyNumberFormat="0" applyFont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ill="0" applyBorder="0" applyAlignment="0" applyProtection="0"/>
    <xf numFmtId="0" fontId="12" fillId="19" borderId="0" applyNumberFormat="0" applyBorder="0" applyAlignment="0" applyProtection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4" fillId="0" borderId="0" applyNumberFormat="0" applyFill="0" applyBorder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20" fillId="15" borderId="9" applyNumberFormat="0" applyAlignment="0" applyProtection="0"/>
  </cellStyleXfs>
  <cellXfs count="1054">
    <xf numFmtId="0" fontId="0" fillId="0" borderId="0" xfId="0"/>
    <xf numFmtId="0" fontId="13" fillId="0" borderId="0" xfId="55" applyBorder="1" applyProtection="1"/>
    <xf numFmtId="0" fontId="13" fillId="0" borderId="0" xfId="55" applyProtection="1"/>
    <xf numFmtId="0" fontId="13" fillId="0" borderId="0" xfId="55" applyFill="1" applyBorder="1" applyProtection="1"/>
    <xf numFmtId="0" fontId="13" fillId="0" borderId="0" xfId="55" applyBorder="1" applyProtection="1">
      <protection locked="0"/>
    </xf>
    <xf numFmtId="0" fontId="13" fillId="0" borderId="0" xfId="55" applyAlignment="1"/>
    <xf numFmtId="0" fontId="13" fillId="0" borderId="0" xfId="55" applyFill="1" applyAlignment="1"/>
    <xf numFmtId="0" fontId="13" fillId="0" borderId="0" xfId="55" applyFont="1" applyBorder="1" applyAlignment="1" applyProtection="1">
      <alignment horizontal="center"/>
    </xf>
    <xf numFmtId="0" fontId="13" fillId="0" borderId="0" xfId="55" applyBorder="1" applyAlignment="1" applyProtection="1">
      <alignment horizontal="center"/>
    </xf>
    <xf numFmtId="0" fontId="13" fillId="0" borderId="0" xfId="55" applyFont="1" applyFill="1" applyBorder="1" applyAlignment="1" applyProtection="1">
      <alignment horizontal="center" vertical="center"/>
    </xf>
    <xf numFmtId="0" fontId="28" fillId="0" borderId="10" xfId="55" applyFont="1" applyFill="1" applyBorder="1" applyAlignment="1" applyProtection="1">
      <alignment horizontal="center" vertical="center"/>
    </xf>
    <xf numFmtId="0" fontId="28" fillId="0" borderId="0" xfId="55" applyFont="1" applyFill="1" applyBorder="1" applyAlignment="1" applyProtection="1">
      <alignment horizontal="center" vertical="center"/>
    </xf>
    <xf numFmtId="0" fontId="28" fillId="0" borderId="11" xfId="55" applyFont="1" applyFill="1" applyBorder="1" applyAlignment="1" applyProtection="1">
      <alignment horizontal="center" vertical="center"/>
    </xf>
    <xf numFmtId="0" fontId="13" fillId="0" borderId="10" xfId="55" applyBorder="1" applyProtection="1"/>
    <xf numFmtId="0" fontId="13" fillId="0" borderId="11" xfId="55" applyBorder="1" applyProtection="1"/>
    <xf numFmtId="0" fontId="13" fillId="0" borderId="12" xfId="55" applyBorder="1" applyProtection="1"/>
    <xf numFmtId="0" fontId="13" fillId="0" borderId="0" xfId="55" applyFill="1" applyBorder="1" applyAlignment="1" applyProtection="1">
      <alignment horizontal="center"/>
    </xf>
    <xf numFmtId="0" fontId="13" fillId="0" borderId="10" xfId="55" applyFill="1" applyBorder="1" applyAlignment="1" applyProtection="1">
      <alignment horizontal="left"/>
    </xf>
    <xf numFmtId="0" fontId="13" fillId="0" borderId="0" xfId="55" applyFill="1" applyBorder="1" applyAlignment="1" applyProtection="1">
      <alignment horizontal="left"/>
    </xf>
    <xf numFmtId="0" fontId="13" fillId="0" borderId="13" xfId="55" applyFill="1" applyBorder="1" applyAlignment="1" applyProtection="1">
      <alignment horizontal="left"/>
    </xf>
    <xf numFmtId="0" fontId="13" fillId="0" borderId="14" xfId="55" applyFill="1" applyBorder="1" applyAlignment="1" applyProtection="1">
      <alignment horizontal="left"/>
    </xf>
    <xf numFmtId="0" fontId="13" fillId="0" borderId="15" xfId="55" applyFill="1" applyBorder="1" applyAlignment="1" applyProtection="1">
      <alignment horizontal="left"/>
    </xf>
    <xf numFmtId="0" fontId="13" fillId="0" borderId="10" xfId="55" applyFill="1" applyBorder="1" applyAlignment="1" applyProtection="1">
      <alignment horizontal="center" vertical="center"/>
    </xf>
    <xf numFmtId="0" fontId="27" fillId="0" borderId="16" xfId="55" applyFont="1" applyBorder="1" applyAlignment="1" applyProtection="1">
      <alignment horizontal="center" vertical="center"/>
      <protection locked="0"/>
    </xf>
    <xf numFmtId="0" fontId="27" fillId="0" borderId="17" xfId="55" applyFont="1" applyBorder="1" applyAlignment="1" applyProtection="1">
      <alignment horizontal="center" vertical="center"/>
      <protection locked="0"/>
    </xf>
    <xf numFmtId="0" fontId="13" fillId="0" borderId="0" xfId="55" applyFill="1" applyBorder="1" applyProtection="1">
      <protection locked="0"/>
    </xf>
    <xf numFmtId="0" fontId="13" fillId="0" borderId="0" xfId="55" applyFont="1" applyFill="1" applyBorder="1" applyAlignment="1" applyProtection="1">
      <alignment horizontal="left" vertical="center"/>
    </xf>
    <xf numFmtId="0" fontId="13" fillId="0" borderId="0" xfId="55" applyFont="1" applyFill="1" applyBorder="1" applyAlignment="1" applyProtection="1">
      <alignment vertical="center"/>
    </xf>
    <xf numFmtId="0" fontId="13" fillId="0" borderId="0" xfId="55" applyFill="1" applyBorder="1" applyAlignment="1" applyProtection="1">
      <alignment horizontal="center" vertical="center"/>
    </xf>
    <xf numFmtId="0" fontId="13" fillId="0" borderId="11" xfId="55" applyFill="1" applyBorder="1" applyAlignment="1" applyProtection="1">
      <alignment horizontal="center"/>
    </xf>
    <xf numFmtId="0" fontId="13" fillId="0" borderId="11" xfId="55" applyFill="1" applyBorder="1" applyAlignment="1" applyProtection="1">
      <alignment horizontal="center" vertical="center"/>
    </xf>
    <xf numFmtId="0" fontId="13" fillId="0" borderId="10" xfId="55" applyBorder="1" applyAlignment="1" applyProtection="1">
      <alignment horizontal="center" vertical="center"/>
    </xf>
    <xf numFmtId="0" fontId="13" fillId="0" borderId="0" xfId="55" applyFont="1" applyBorder="1" applyAlignment="1" applyProtection="1">
      <alignment horizontal="left" vertical="center"/>
    </xf>
    <xf numFmtId="0" fontId="13" fillId="0" borderId="18" xfId="55" applyBorder="1" applyAlignment="1" applyProtection="1">
      <alignment horizontal="center" vertical="center"/>
    </xf>
    <xf numFmtId="0" fontId="13" fillId="0" borderId="16" xfId="55" applyBorder="1" applyAlignment="1" applyProtection="1"/>
    <xf numFmtId="0" fontId="13" fillId="0" borderId="0" xfId="55" applyFont="1" applyFill="1" applyBorder="1" applyAlignment="1" applyProtection="1">
      <alignment horizontal="left" vertical="center" shrinkToFit="1"/>
    </xf>
    <xf numFmtId="0" fontId="13" fillId="0" borderId="0" xfId="55" applyFont="1" applyFill="1" applyBorder="1" applyAlignment="1" applyProtection="1">
      <alignment horizontal="center" vertical="center" shrinkToFit="1"/>
    </xf>
    <xf numFmtId="0" fontId="13" fillId="0" borderId="10" xfId="55" applyFont="1" applyFill="1" applyBorder="1" applyAlignment="1" applyProtection="1">
      <alignment horizontal="center" vertical="center"/>
    </xf>
    <xf numFmtId="0" fontId="13" fillId="0" borderId="19" xfId="55" applyFill="1" applyBorder="1" applyAlignment="1" applyProtection="1">
      <alignment horizontal="center" vertical="center"/>
    </xf>
    <xf numFmtId="0" fontId="13" fillId="0" borderId="19" xfId="55" applyFill="1" applyBorder="1" applyAlignment="1" applyProtection="1">
      <alignment horizontal="center"/>
    </xf>
    <xf numFmtId="0" fontId="13" fillId="0" borderId="20" xfId="55" applyFill="1" applyBorder="1" applyAlignment="1" applyProtection="1">
      <alignment horizontal="center"/>
    </xf>
    <xf numFmtId="0" fontId="13" fillId="0" borderId="10" xfId="55" applyBorder="1" applyAlignment="1" applyProtection="1">
      <alignment horizontal="left"/>
    </xf>
    <xf numFmtId="0" fontId="13" fillId="0" borderId="0" xfId="55" applyBorder="1" applyAlignment="1" applyProtection="1">
      <alignment horizontal="left"/>
    </xf>
    <xf numFmtId="0" fontId="13" fillId="0" borderId="0" xfId="55" applyBorder="1" applyAlignment="1" applyProtection="1">
      <alignment horizontal="left" vertical="center"/>
    </xf>
    <xf numFmtId="0" fontId="13" fillId="0" borderId="0" xfId="55" applyBorder="1" applyAlignment="1" applyProtection="1">
      <alignment horizontal="center" vertical="center"/>
    </xf>
    <xf numFmtId="0" fontId="13" fillId="0" borderId="0" xfId="55" applyBorder="1" applyAlignment="1" applyProtection="1"/>
    <xf numFmtId="0" fontId="13" fillId="0" borderId="11" xfId="55" applyBorder="1" applyAlignment="1" applyProtection="1">
      <alignment horizontal="center"/>
    </xf>
    <xf numFmtId="0" fontId="13" fillId="0" borderId="0" xfId="55" applyFill="1" applyBorder="1" applyAlignment="1" applyProtection="1">
      <alignment horizontal="left" vertical="center"/>
    </xf>
    <xf numFmtId="0" fontId="27" fillId="0" borderId="21" xfId="55" applyFont="1" applyBorder="1" applyAlignment="1" applyProtection="1">
      <alignment horizontal="center" vertical="center"/>
      <protection locked="0"/>
    </xf>
    <xf numFmtId="0" fontId="13" fillId="0" borderId="12" xfId="55" applyFont="1" applyFill="1" applyBorder="1" applyAlignment="1" applyProtection="1">
      <alignment horizontal="center" vertical="top" wrapText="1"/>
    </xf>
    <xf numFmtId="0" fontId="13" fillId="0" borderId="0" xfId="55" applyFont="1" applyFill="1" applyBorder="1" applyAlignment="1" applyProtection="1">
      <alignment horizontal="center" vertical="top" wrapText="1"/>
    </xf>
    <xf numFmtId="0" fontId="13" fillId="0" borderId="22" xfId="55" applyFont="1" applyFill="1" applyBorder="1" applyAlignment="1" applyProtection="1">
      <alignment horizontal="center" vertical="top" wrapText="1"/>
    </xf>
    <xf numFmtId="0" fontId="33" fillId="0" borderId="23" xfId="55" applyFont="1" applyFill="1" applyBorder="1" applyAlignment="1" applyProtection="1">
      <alignment vertical="top" wrapText="1"/>
    </xf>
    <xf numFmtId="0" fontId="33" fillId="0" borderId="24" xfId="55" applyFont="1" applyFill="1" applyBorder="1" applyAlignment="1" applyProtection="1">
      <alignment vertical="top" wrapText="1"/>
    </xf>
    <xf numFmtId="0" fontId="13" fillId="0" borderId="10" xfId="55" applyFont="1" applyFill="1" applyBorder="1" applyAlignment="1" applyProtection="1">
      <alignment horizontal="center" vertical="top" wrapText="1"/>
    </xf>
    <xf numFmtId="0" fontId="26" fillId="0" borderId="0" xfId="55" applyFont="1" applyFill="1" applyBorder="1" applyAlignment="1" applyProtection="1">
      <alignment horizontal="center" vertical="top" wrapText="1"/>
    </xf>
    <xf numFmtId="0" fontId="33" fillId="0" borderId="0" xfId="55" applyFont="1" applyFill="1" applyBorder="1" applyAlignment="1" applyProtection="1">
      <alignment vertical="top" wrapText="1"/>
    </xf>
    <xf numFmtId="0" fontId="33" fillId="0" borderId="11" xfId="55" applyFont="1" applyFill="1" applyBorder="1" applyAlignment="1" applyProtection="1">
      <alignment vertical="top" wrapText="1"/>
    </xf>
    <xf numFmtId="0" fontId="13" fillId="0" borderId="11" xfId="55" applyFont="1" applyFill="1" applyBorder="1" applyAlignment="1" applyProtection="1">
      <alignment horizontal="center" vertical="top" wrapText="1"/>
    </xf>
    <xf numFmtId="0" fontId="34" fillId="0" borderId="0" xfId="55" applyFont="1" applyBorder="1" applyProtection="1"/>
    <xf numFmtId="0" fontId="13" fillId="0" borderId="0" xfId="55" applyFont="1" applyFill="1" applyBorder="1" applyAlignment="1" applyProtection="1">
      <alignment vertical="center" wrapText="1"/>
    </xf>
    <xf numFmtId="0" fontId="13" fillId="0" borderId="0" xfId="55" applyFont="1" applyFill="1" applyBorder="1" applyAlignment="1" applyProtection="1">
      <alignment horizontal="left" vertical="center" wrapText="1"/>
    </xf>
    <xf numFmtId="0" fontId="13" fillId="0" borderId="0" xfId="55" applyFont="1" applyBorder="1" applyAlignment="1" applyProtection="1">
      <alignment vertical="center" wrapText="1"/>
    </xf>
    <xf numFmtId="0" fontId="30" fillId="0" borderId="0" xfId="55" applyFont="1" applyBorder="1" applyAlignment="1" applyProtection="1">
      <alignment vertical="center"/>
    </xf>
    <xf numFmtId="0" fontId="13" fillId="0" borderId="12" xfId="55" applyFont="1" applyBorder="1" applyAlignment="1" applyProtection="1">
      <alignment vertical="center" wrapText="1"/>
    </xf>
    <xf numFmtId="0" fontId="30" fillId="0" borderId="12" xfId="55" applyFont="1" applyBorder="1" applyAlignment="1" applyProtection="1">
      <alignment vertical="center"/>
    </xf>
    <xf numFmtId="0" fontId="13" fillId="0" borderId="25" xfId="55" applyBorder="1" applyProtection="1"/>
    <xf numFmtId="0" fontId="13" fillId="0" borderId="22" xfId="55" applyFont="1" applyFill="1" applyBorder="1" applyAlignment="1" applyProtection="1">
      <alignment vertical="center" wrapText="1"/>
    </xf>
    <xf numFmtId="0" fontId="13" fillId="0" borderId="23" xfId="55" applyFont="1" applyFill="1" applyBorder="1" applyAlignment="1" applyProtection="1">
      <alignment vertical="center" wrapText="1"/>
    </xf>
    <xf numFmtId="0" fontId="13" fillId="0" borderId="24" xfId="55" applyFont="1" applyFill="1" applyBorder="1" applyAlignment="1" applyProtection="1">
      <alignment vertical="center" wrapText="1"/>
    </xf>
    <xf numFmtId="0" fontId="26" fillId="0" borderId="0" xfId="55" applyFont="1" applyFill="1" applyBorder="1" applyAlignment="1" applyProtection="1">
      <alignment vertical="top" wrapText="1"/>
    </xf>
    <xf numFmtId="0" fontId="13" fillId="0" borderId="11" xfId="55" applyFill="1" applyBorder="1" applyProtection="1"/>
    <xf numFmtId="0" fontId="13" fillId="0" borderId="10" xfId="55" applyFont="1" applyFill="1" applyBorder="1" applyAlignment="1" applyProtection="1">
      <alignment horizontal="center" vertical="center" wrapText="1"/>
    </xf>
    <xf numFmtId="0" fontId="13" fillId="0" borderId="0" xfId="55" applyFont="1" applyFill="1" applyBorder="1" applyAlignment="1" applyProtection="1">
      <alignment horizontal="center" vertical="center" wrapText="1"/>
    </xf>
    <xf numFmtId="0" fontId="13" fillId="0" borderId="10" xfId="55" applyFill="1" applyBorder="1" applyProtection="1"/>
    <xf numFmtId="0" fontId="13" fillId="0" borderId="12" xfId="55" applyFont="1" applyFill="1" applyBorder="1" applyAlignment="1" applyProtection="1">
      <alignment vertical="center" wrapText="1"/>
    </xf>
    <xf numFmtId="0" fontId="13" fillId="0" borderId="26" xfId="55" applyFont="1" applyFill="1" applyBorder="1" applyAlignment="1" applyProtection="1">
      <alignment horizontal="center" vertical="top" wrapText="1"/>
    </xf>
    <xf numFmtId="0" fontId="26" fillId="0" borderId="0" xfId="55" applyFont="1" applyBorder="1" applyAlignment="1" applyProtection="1">
      <alignment vertical="top"/>
    </xf>
    <xf numFmtId="0" fontId="13" fillId="0" borderId="13" xfId="55" applyBorder="1" applyProtection="1"/>
    <xf numFmtId="0" fontId="13" fillId="0" borderId="12" xfId="55" applyBorder="1" applyAlignment="1" applyProtection="1">
      <alignment horizontal="center" vertical="center"/>
    </xf>
    <xf numFmtId="0" fontId="35" fillId="0" borderId="10" xfId="55" quotePrefix="1" applyFont="1" applyBorder="1" applyAlignment="1" applyProtection="1">
      <alignment vertical="top" wrapText="1"/>
    </xf>
    <xf numFmtId="0" fontId="35" fillId="0" borderId="10" xfId="55" applyFont="1" applyBorder="1" applyAlignment="1" applyProtection="1">
      <alignment vertical="top" wrapText="1"/>
    </xf>
    <xf numFmtId="0" fontId="35" fillId="0" borderId="0" xfId="55" applyFont="1" applyBorder="1" applyAlignment="1" applyProtection="1">
      <alignment vertical="top" wrapText="1"/>
    </xf>
    <xf numFmtId="0" fontId="35" fillId="0" borderId="11" xfId="55" applyFont="1" applyBorder="1" applyAlignment="1" applyProtection="1">
      <alignment vertical="top" wrapText="1"/>
    </xf>
    <xf numFmtId="0" fontId="27" fillId="0" borderId="27" xfId="55" applyFont="1" applyFill="1" applyBorder="1" applyAlignment="1" applyProtection="1">
      <alignment vertical="center" wrapText="1"/>
    </xf>
    <xf numFmtId="0" fontId="13" fillId="0" borderId="27" xfId="55" applyFill="1" applyBorder="1" applyAlignment="1" applyProtection="1">
      <alignment vertical="top" wrapText="1"/>
    </xf>
    <xf numFmtId="0" fontId="13" fillId="0" borderId="15" xfId="55" applyFont="1" applyFill="1" applyBorder="1" applyAlignment="1" applyProtection="1">
      <alignment vertical="center"/>
    </xf>
    <xf numFmtId="0" fontId="13" fillId="0" borderId="28" xfId="55" applyBorder="1" applyProtection="1"/>
    <xf numFmtId="0" fontId="36" fillId="0" borderId="29" xfId="55" applyFont="1" applyFill="1" applyBorder="1" applyAlignment="1" applyProtection="1">
      <alignment horizontal="right" vertical="center"/>
    </xf>
    <xf numFmtId="0" fontId="23" fillId="0" borderId="22" xfId="55" applyFont="1" applyBorder="1" applyAlignment="1" applyProtection="1">
      <alignment vertical="center"/>
    </xf>
    <xf numFmtId="0" fontId="13" fillId="0" borderId="0" xfId="55" applyAlignment="1" applyProtection="1">
      <alignment horizontal="left"/>
    </xf>
    <xf numFmtId="0" fontId="37" fillId="0" borderId="30" xfId="31" applyFont="1" applyBorder="1"/>
    <xf numFmtId="0" fontId="5" fillId="0" borderId="0" xfId="47"/>
    <xf numFmtId="0" fontId="5" fillId="0" borderId="0" xfId="47" applyFont="1"/>
    <xf numFmtId="0" fontId="37" fillId="0" borderId="30" xfId="30" applyFont="1" applyBorder="1"/>
    <xf numFmtId="0" fontId="37" fillId="0" borderId="31" xfId="30" applyFont="1" applyBorder="1" applyAlignment="1"/>
    <xf numFmtId="0" fontId="1" fillId="0" borderId="0" xfId="52"/>
    <xf numFmtId="0" fontId="39" fillId="0" borderId="0" xfId="0" applyFont="1" applyFill="1" applyAlignment="1">
      <alignment horizontal="right" vertical="top"/>
    </xf>
    <xf numFmtId="0" fontId="5" fillId="20" borderId="32" xfId="50" applyFill="1" applyBorder="1" applyAlignment="1" applyProtection="1">
      <alignment horizontal="right" vertical="center"/>
    </xf>
    <xf numFmtId="0" fontId="0" fillId="0" borderId="0" xfId="0" applyAlignment="1">
      <alignment horizontal="right" vertical="center"/>
    </xf>
    <xf numFmtId="0" fontId="0" fillId="20" borderId="32" xfId="0" applyFill="1" applyBorder="1" applyAlignment="1">
      <alignment horizontal="right" vertical="center"/>
    </xf>
    <xf numFmtId="0" fontId="0" fillId="20" borderId="0" xfId="0" applyFill="1" applyBorder="1" applyAlignment="1">
      <alignment horizontal="right" vertical="center"/>
    </xf>
    <xf numFmtId="0" fontId="5" fillId="21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0" fillId="20" borderId="23" xfId="0" applyFill="1" applyBorder="1" applyAlignment="1">
      <alignment horizontal="right"/>
    </xf>
    <xf numFmtId="0" fontId="0" fillId="20" borderId="32" xfId="0" applyFill="1" applyBorder="1" applyAlignment="1" applyProtection="1">
      <alignment horizontal="center" vertical="center"/>
    </xf>
    <xf numFmtId="0" fontId="0" fillId="20" borderId="33" xfId="0" applyFill="1" applyBorder="1" applyAlignment="1">
      <alignment horizontal="right" vertical="top"/>
    </xf>
    <xf numFmtId="170" fontId="0" fillId="0" borderId="32" xfId="0" applyNumberFormat="1" applyBorder="1" applyAlignment="1" applyProtection="1">
      <alignment horizontal="center" vertical="center"/>
      <protection locked="0"/>
    </xf>
    <xf numFmtId="0" fontId="0" fillId="21" borderId="34" xfId="0" applyFill="1" applyBorder="1"/>
    <xf numFmtId="0" fontId="0" fillId="21" borderId="35" xfId="0" applyFill="1" applyBorder="1"/>
    <xf numFmtId="0" fontId="0" fillId="21" borderId="36" xfId="0" applyFill="1" applyBorder="1"/>
    <xf numFmtId="0" fontId="0" fillId="21" borderId="37" xfId="0" applyFill="1" applyBorder="1"/>
    <xf numFmtId="0" fontId="0" fillId="21" borderId="0" xfId="0" applyFill="1" applyBorder="1"/>
    <xf numFmtId="0" fontId="0" fillId="21" borderId="38" xfId="0" applyFill="1" applyBorder="1"/>
    <xf numFmtId="0" fontId="41" fillId="21" borderId="38" xfId="0" applyFont="1" applyFill="1" applyBorder="1"/>
    <xf numFmtId="0" fontId="0" fillId="21" borderId="39" xfId="0" applyFill="1" applyBorder="1"/>
    <xf numFmtId="0" fontId="0" fillId="21" borderId="40" xfId="0" applyFill="1" applyBorder="1"/>
    <xf numFmtId="0" fontId="0" fillId="21" borderId="41" xfId="0" applyFill="1" applyBorder="1"/>
    <xf numFmtId="170" fontId="0" fillId="21" borderId="32" xfId="0" applyNumberFormat="1" applyFill="1" applyBorder="1" applyAlignment="1" applyProtection="1">
      <alignment horizontal="center" vertical="center"/>
    </xf>
    <xf numFmtId="0" fontId="0" fillId="0" borderId="0" xfId="0" applyBorder="1"/>
    <xf numFmtId="0" fontId="0" fillId="0" borderId="10" xfId="0" applyBorder="1"/>
    <xf numFmtId="0" fontId="0" fillId="0" borderId="0" xfId="0" applyProtection="1"/>
    <xf numFmtId="0" fontId="0" fillId="0" borderId="32" xfId="0" applyBorder="1"/>
    <xf numFmtId="0" fontId="0" fillId="20" borderId="32" xfId="0" quotePrefix="1" applyFill="1" applyBorder="1" applyAlignment="1" applyProtection="1">
      <alignment horizontal="center" vertical="center"/>
    </xf>
    <xf numFmtId="170" fontId="0" fillId="21" borderId="32" xfId="0" quotePrefix="1" applyNumberForma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right" vertical="top"/>
    </xf>
    <xf numFmtId="0" fontId="0" fillId="0" borderId="0" xfId="0" applyFill="1" applyBorder="1"/>
    <xf numFmtId="170" fontId="0" fillId="0" borderId="0" xfId="0" applyNumberFormat="1" applyFill="1" applyBorder="1" applyAlignment="1" applyProtection="1">
      <alignment horizontal="center" vertical="center"/>
    </xf>
    <xf numFmtId="170" fontId="0" fillId="0" borderId="0" xfId="0" quotePrefix="1" applyNumberFormat="1" applyFill="1" applyBorder="1" applyAlignment="1" applyProtection="1">
      <alignment horizontal="center" vertical="center"/>
    </xf>
    <xf numFmtId="0" fontId="0" fillId="20" borderId="42" xfId="0" applyFill="1" applyBorder="1" applyAlignment="1" applyProtection="1">
      <alignment horizontal="right" vertical="top"/>
    </xf>
    <xf numFmtId="0" fontId="0" fillId="20" borderId="43" xfId="0" applyFill="1" applyBorder="1" applyAlignment="1" applyProtection="1">
      <alignment horizontal="right" vertical="center"/>
    </xf>
    <xf numFmtId="0" fontId="0" fillId="20" borderId="33" xfId="0" applyFill="1" applyBorder="1" applyAlignment="1">
      <alignment horizontal="center" vertical="center"/>
    </xf>
    <xf numFmtId="0" fontId="0" fillId="20" borderId="33" xfId="0" applyFill="1" applyBorder="1" applyAlignment="1">
      <alignment horizontal="center" vertical="center" wrapText="1"/>
    </xf>
    <xf numFmtId="0" fontId="44" fillId="20" borderId="33" xfId="0" applyFont="1" applyFill="1" applyBorder="1" applyAlignment="1">
      <alignment horizontal="center" vertical="center" wrapText="1"/>
    </xf>
    <xf numFmtId="0" fontId="44" fillId="22" borderId="33" xfId="0" applyFont="1" applyFill="1" applyBorder="1" applyAlignment="1">
      <alignment horizontal="center" vertical="center" wrapText="1"/>
    </xf>
    <xf numFmtId="0" fontId="44" fillId="23" borderId="33" xfId="0" applyFont="1" applyFill="1" applyBorder="1" applyAlignment="1">
      <alignment horizontal="center" vertical="center" wrapText="1"/>
    </xf>
    <xf numFmtId="0" fontId="44" fillId="20" borderId="33" xfId="0" applyFont="1" applyFill="1" applyBorder="1" applyAlignment="1">
      <alignment horizontal="center" vertical="center"/>
    </xf>
    <xf numFmtId="2" fontId="0" fillId="21" borderId="32" xfId="0" applyNumberFormat="1" applyFill="1" applyBorder="1" applyAlignment="1">
      <alignment horizontal="left"/>
    </xf>
    <xf numFmtId="49" fontId="0" fillId="21" borderId="32" xfId="0" applyNumberFormat="1" applyFill="1" applyBorder="1"/>
    <xf numFmtId="4" fontId="0" fillId="21" borderId="32" xfId="0" applyNumberFormat="1" applyFill="1" applyBorder="1" applyAlignment="1">
      <alignment horizontal="right"/>
    </xf>
    <xf numFmtId="0" fontId="10" fillId="0" borderId="24" xfId="36" applyFont="1" applyBorder="1"/>
    <xf numFmtId="0" fontId="0" fillId="21" borderId="32" xfId="0" applyFill="1" applyBorder="1" applyAlignment="1">
      <alignment horizontal="right"/>
    </xf>
    <xf numFmtId="4" fontId="0" fillId="0" borderId="32" xfId="0" applyNumberFormat="1" applyBorder="1" applyAlignment="1" applyProtection="1">
      <alignment horizontal="right"/>
      <protection locked="0"/>
    </xf>
    <xf numFmtId="0" fontId="0" fillId="21" borderId="32" xfId="0" applyFill="1" applyBorder="1"/>
    <xf numFmtId="0" fontId="5" fillId="0" borderId="0" xfId="50" applyProtection="1"/>
    <xf numFmtId="0" fontId="5" fillId="0" borderId="0" xfId="50" applyAlignment="1" applyProtection="1">
      <alignment horizontal="left"/>
    </xf>
    <xf numFmtId="0" fontId="5" fillId="0" borderId="0" xfId="50" applyBorder="1" applyAlignment="1" applyProtection="1">
      <alignment horizontal="left"/>
    </xf>
    <xf numFmtId="170" fontId="5" fillId="21" borderId="32" xfId="50" applyNumberFormat="1" applyFill="1" applyBorder="1" applyAlignment="1" applyProtection="1">
      <alignment horizontal="center" vertical="center"/>
    </xf>
    <xf numFmtId="170" fontId="5" fillId="0" borderId="0" xfId="50" applyNumberFormat="1" applyFill="1" applyBorder="1" applyAlignment="1" applyProtection="1">
      <alignment horizontal="center" vertical="center"/>
    </xf>
    <xf numFmtId="0" fontId="1" fillId="0" borderId="0" xfId="52" applyFont="1"/>
    <xf numFmtId="0" fontId="38" fillId="24" borderId="0" xfId="52" applyFont="1" applyFill="1" applyAlignment="1">
      <alignment horizontal="left"/>
    </xf>
    <xf numFmtId="0" fontId="1" fillId="0" borderId="0" xfId="52" applyFill="1"/>
    <xf numFmtId="0" fontId="45" fillId="0" borderId="0" xfId="52" applyFont="1" applyFill="1" applyAlignment="1">
      <alignment horizontal="right" vertical="top"/>
    </xf>
    <xf numFmtId="0" fontId="46" fillId="0" borderId="0" xfId="52" applyFont="1"/>
    <xf numFmtId="0" fontId="2" fillId="0" borderId="0" xfId="52" applyFont="1"/>
    <xf numFmtId="0" fontId="5" fillId="20" borderId="0" xfId="50" applyFont="1" applyFill="1" applyBorder="1" applyAlignment="1" applyProtection="1">
      <alignment horizontal="right" vertical="center"/>
    </xf>
    <xf numFmtId="0" fontId="5" fillId="20" borderId="0" xfId="50" applyFill="1" applyBorder="1" applyAlignment="1" applyProtection="1">
      <alignment horizontal="right" vertical="center"/>
    </xf>
    <xf numFmtId="0" fontId="5" fillId="21" borderId="0" xfId="50" applyFill="1" applyBorder="1" applyAlignment="1" applyProtection="1">
      <alignment horizontal="left" vertical="center"/>
    </xf>
    <xf numFmtId="0" fontId="5" fillId="0" borderId="0" xfId="50" applyFill="1" applyBorder="1" applyAlignment="1" applyProtection="1">
      <alignment horizontal="left" vertical="center"/>
      <protection locked="0"/>
    </xf>
    <xf numFmtId="0" fontId="5" fillId="0" borderId="0" xfId="50"/>
    <xf numFmtId="170" fontId="0" fillId="0" borderId="32" xfId="0" applyNumberFormat="1" applyFill="1" applyBorder="1" applyAlignment="1" applyProtection="1">
      <alignment horizontal="center" vertical="center"/>
      <protection locked="0"/>
    </xf>
    <xf numFmtId="170" fontId="5" fillId="0" borderId="32" xfId="50" applyNumberFormat="1" applyFill="1" applyBorder="1" applyAlignment="1" applyProtection="1">
      <alignment horizontal="center" vertical="center"/>
      <protection locked="0"/>
    </xf>
    <xf numFmtId="170" fontId="0" fillId="0" borderId="0" xfId="0" applyNumberFormat="1" applyBorder="1" applyAlignment="1" applyProtection="1">
      <alignment horizontal="center" vertical="center"/>
    </xf>
    <xf numFmtId="170" fontId="5" fillId="0" borderId="0" xfId="50" applyNumberFormat="1" applyBorder="1" applyAlignment="1" applyProtection="1">
      <alignment horizontal="center" vertical="center"/>
    </xf>
    <xf numFmtId="0" fontId="1" fillId="0" borderId="0" xfId="52" applyProtection="1"/>
    <xf numFmtId="0" fontId="0" fillId="20" borderId="39" xfId="0" applyFill="1" applyBorder="1" applyAlignment="1" applyProtection="1">
      <alignment horizontal="right" vertical="top"/>
    </xf>
    <xf numFmtId="0" fontId="0" fillId="20" borderId="40" xfId="0" applyFill="1" applyBorder="1" applyAlignment="1" applyProtection="1">
      <alignment horizontal="right" vertical="top"/>
    </xf>
    <xf numFmtId="170" fontId="0" fillId="20" borderId="40" xfId="0" applyNumberFormat="1" applyFill="1" applyBorder="1" applyAlignment="1" applyProtection="1">
      <alignment horizontal="center" vertical="center"/>
    </xf>
    <xf numFmtId="170" fontId="5" fillId="20" borderId="41" xfId="50" applyNumberFormat="1" applyFill="1" applyBorder="1" applyAlignment="1" applyProtection="1">
      <alignment horizontal="center" vertical="center"/>
    </xf>
    <xf numFmtId="0" fontId="1" fillId="0" borderId="0" xfId="52" applyFont="1" applyAlignment="1">
      <alignment horizontal="center"/>
    </xf>
    <xf numFmtId="0" fontId="7" fillId="20" borderId="44" xfId="52" applyFont="1" applyFill="1" applyBorder="1" applyAlignment="1">
      <alignment horizontal="center"/>
    </xf>
    <xf numFmtId="0" fontId="0" fillId="0" borderId="37" xfId="0" applyBorder="1"/>
    <xf numFmtId="0" fontId="44" fillId="0" borderId="0" xfId="52" applyFont="1"/>
    <xf numFmtId="0" fontId="44" fillId="21" borderId="45" xfId="52" applyFont="1" applyFill="1" applyBorder="1" applyAlignment="1">
      <alignment horizontal="center" vertical="center"/>
    </xf>
    <xf numFmtId="0" fontId="44" fillId="21" borderId="46" xfId="52" applyFont="1" applyFill="1" applyBorder="1" applyAlignment="1">
      <alignment horizontal="center" vertical="center" wrapText="1"/>
    </xf>
    <xf numFmtId="0" fontId="44" fillId="21" borderId="46" xfId="52" applyFont="1" applyFill="1" applyBorder="1" applyAlignment="1">
      <alignment horizontal="center" vertical="center"/>
    </xf>
    <xf numFmtId="0" fontId="44" fillId="21" borderId="46" xfId="53" applyFont="1" applyFill="1" applyBorder="1" applyAlignment="1">
      <alignment horizontal="center" vertical="center" wrapText="1"/>
    </xf>
    <xf numFmtId="0" fontId="44" fillId="20" borderId="47" xfId="52" applyFont="1" applyFill="1" applyBorder="1" applyAlignment="1">
      <alignment horizontal="center" vertical="center" wrapText="1"/>
    </xf>
    <xf numFmtId="0" fontId="44" fillId="20" borderId="45" xfId="52" applyFont="1" applyFill="1" applyBorder="1" applyAlignment="1">
      <alignment horizontal="center" vertical="center" wrapText="1"/>
    </xf>
    <xf numFmtId="0" fontId="44" fillId="20" borderId="46" xfId="52" applyFont="1" applyFill="1" applyBorder="1" applyAlignment="1">
      <alignment horizontal="center" vertical="center" wrapText="1"/>
    </xf>
    <xf numFmtId="0" fontId="44" fillId="20" borderId="48" xfId="53" applyFont="1" applyFill="1" applyBorder="1" applyAlignment="1">
      <alignment horizontal="center" vertical="center" wrapText="1"/>
    </xf>
    <xf numFmtId="0" fontId="44" fillId="20" borderId="48" xfId="52" applyFont="1" applyFill="1" applyBorder="1" applyAlignment="1">
      <alignment horizontal="center" vertical="center" wrapText="1"/>
    </xf>
    <xf numFmtId="0" fontId="44" fillId="20" borderId="46" xfId="53" applyFont="1" applyFill="1" applyBorder="1" applyAlignment="1">
      <alignment horizontal="center" vertical="center" wrapText="1"/>
    </xf>
    <xf numFmtId="0" fontId="44" fillId="20" borderId="44" xfId="52" applyFont="1" applyFill="1" applyBorder="1" applyAlignment="1">
      <alignment horizontal="center" vertical="center" wrapText="1"/>
    </xf>
    <xf numFmtId="0" fontId="44" fillId="22" borderId="48" xfId="52" applyFont="1" applyFill="1" applyBorder="1" applyAlignment="1">
      <alignment horizontal="center" vertical="center" wrapText="1"/>
    </xf>
    <xf numFmtId="0" fontId="44" fillId="22" borderId="48" xfId="53" applyFont="1" applyFill="1" applyBorder="1" applyAlignment="1">
      <alignment horizontal="center" vertical="center" wrapText="1"/>
    </xf>
    <xf numFmtId="0" fontId="44" fillId="22" borderId="46" xfId="52" applyFont="1" applyFill="1" applyBorder="1" applyAlignment="1">
      <alignment horizontal="center" vertical="center" wrapText="1"/>
    </xf>
    <xf numFmtId="0" fontId="44" fillId="22" borderId="46" xfId="53" applyFont="1" applyFill="1" applyBorder="1" applyAlignment="1">
      <alignment horizontal="center" vertical="center" wrapText="1"/>
    </xf>
    <xf numFmtId="0" fontId="44" fillId="22" borderId="47" xfId="52" applyFont="1" applyFill="1" applyBorder="1" applyAlignment="1">
      <alignment horizontal="center" vertical="center" wrapText="1"/>
    </xf>
    <xf numFmtId="0" fontId="44" fillId="23" borderId="46" xfId="52" applyFont="1" applyFill="1" applyBorder="1" applyAlignment="1">
      <alignment horizontal="center" vertical="center" wrapText="1"/>
    </xf>
    <xf numFmtId="0" fontId="44" fillId="23" borderId="47" xfId="52" applyFont="1" applyFill="1" applyBorder="1" applyAlignment="1">
      <alignment horizontal="center" vertical="center" wrapText="1"/>
    </xf>
    <xf numFmtId="0" fontId="44" fillId="0" borderId="49" xfId="52" applyFont="1" applyFill="1" applyBorder="1" applyAlignment="1" applyProtection="1">
      <alignment horizontal="center" vertical="center"/>
      <protection locked="0"/>
    </xf>
    <xf numFmtId="49" fontId="44" fillId="0" borderId="32" xfId="52" applyNumberFormat="1" applyFont="1" applyBorder="1" applyAlignment="1" applyProtection="1">
      <alignment horizontal="center" wrapText="1"/>
      <protection locked="0"/>
    </xf>
    <xf numFmtId="14" fontId="44" fillId="0" borderId="32" xfId="52" applyNumberFormat="1" applyFont="1" applyBorder="1" applyAlignment="1" applyProtection="1">
      <alignment horizontal="center"/>
      <protection locked="0"/>
    </xf>
    <xf numFmtId="49" fontId="44" fillId="0" borderId="32" xfId="52" applyNumberFormat="1" applyFont="1" applyBorder="1" applyAlignment="1" applyProtection="1">
      <alignment wrapText="1"/>
      <protection locked="0"/>
    </xf>
    <xf numFmtId="0" fontId="44" fillId="0" borderId="32" xfId="52" applyFont="1" applyBorder="1" applyAlignment="1" applyProtection="1">
      <alignment horizontal="left" wrapText="1"/>
      <protection locked="0"/>
    </xf>
    <xf numFmtId="43" fontId="44" fillId="0" borderId="32" xfId="33" applyFont="1" applyBorder="1" applyProtection="1">
      <protection locked="0"/>
    </xf>
    <xf numFmtId="9" fontId="5" fillId="0" borderId="32" xfId="41" applyNumberFormat="1" applyFont="1" applyBorder="1" applyAlignment="1" applyProtection="1">
      <alignment horizontal="center"/>
      <protection locked="0"/>
    </xf>
    <xf numFmtId="43" fontId="44" fillId="0" borderId="32" xfId="33" applyFont="1" applyBorder="1" applyProtection="1"/>
    <xf numFmtId="10" fontId="44" fillId="0" borderId="32" xfId="33" applyNumberFormat="1" applyFont="1" applyBorder="1" applyProtection="1">
      <protection locked="0"/>
    </xf>
    <xf numFmtId="43" fontId="44" fillId="21" borderId="32" xfId="33" applyFont="1" applyFill="1" applyBorder="1" applyProtection="1"/>
    <xf numFmtId="10" fontId="5" fillId="0" borderId="32" xfId="41" applyNumberFormat="1" applyFont="1" applyBorder="1" applyProtection="1">
      <protection locked="0"/>
    </xf>
    <xf numFmtId="43" fontId="44" fillId="20" borderId="50" xfId="33" applyFont="1" applyFill="1" applyBorder="1" applyProtection="1"/>
    <xf numFmtId="49" fontId="44" fillId="0" borderId="49" xfId="33" applyNumberFormat="1" applyFont="1" applyFill="1" applyBorder="1" applyProtection="1">
      <protection locked="0"/>
    </xf>
    <xf numFmtId="43" fontId="44" fillId="0" borderId="32" xfId="33" applyFont="1" applyFill="1" applyBorder="1" applyProtection="1">
      <protection locked="0"/>
    </xf>
    <xf numFmtId="10" fontId="44" fillId="0" borderId="51" xfId="33" applyNumberFormat="1" applyFont="1" applyFill="1" applyBorder="1" applyProtection="1">
      <protection locked="0"/>
    </xf>
    <xf numFmtId="10" fontId="5" fillId="0" borderId="51" xfId="41" applyNumberFormat="1" applyFont="1" applyFill="1" applyBorder="1" applyProtection="1">
      <protection locked="0"/>
    </xf>
    <xf numFmtId="43" fontId="44" fillId="20" borderId="32" xfId="52" applyNumberFormat="1" applyFont="1" applyFill="1" applyBorder="1" applyProtection="1"/>
    <xf numFmtId="10" fontId="44" fillId="0" borderId="32" xfId="33" applyNumberFormat="1" applyFont="1" applyFill="1" applyBorder="1" applyProtection="1">
      <protection locked="0"/>
    </xf>
    <xf numFmtId="10" fontId="5" fillId="0" borderId="32" xfId="41" applyNumberFormat="1" applyFont="1" applyFill="1" applyBorder="1" applyProtection="1">
      <protection locked="0"/>
    </xf>
    <xf numFmtId="49" fontId="44" fillId="0" borderId="50" xfId="52" applyNumberFormat="1" applyFont="1" applyFill="1" applyBorder="1" applyAlignment="1" applyProtection="1">
      <alignment wrapText="1"/>
      <protection locked="0"/>
    </xf>
    <xf numFmtId="49" fontId="44" fillId="0" borderId="52" xfId="52" applyNumberFormat="1" applyFont="1" applyFill="1" applyBorder="1" applyAlignment="1" applyProtection="1">
      <alignment wrapText="1"/>
      <protection locked="0"/>
    </xf>
    <xf numFmtId="43" fontId="44" fillId="0" borderId="49" xfId="33" applyFont="1" applyFill="1" applyBorder="1" applyProtection="1">
      <protection locked="0"/>
    </xf>
    <xf numFmtId="9" fontId="44" fillId="0" borderId="32" xfId="41" applyFont="1" applyFill="1" applyBorder="1" applyProtection="1">
      <protection locked="0"/>
    </xf>
    <xf numFmtId="9" fontId="5" fillId="0" borderId="32" xfId="41" applyFont="1" applyFill="1" applyBorder="1" applyProtection="1">
      <protection locked="0"/>
    </xf>
    <xf numFmtId="43" fontId="44" fillId="20" borderId="32" xfId="52" applyNumberFormat="1" applyFont="1" applyFill="1" applyBorder="1" applyProtection="1">
      <protection locked="0"/>
    </xf>
    <xf numFmtId="9" fontId="48" fillId="0" borderId="53" xfId="41" applyFont="1" applyBorder="1" applyProtection="1">
      <protection locked="0"/>
    </xf>
    <xf numFmtId="43" fontId="0" fillId="0" borderId="53" xfId="0" applyNumberFormat="1" applyBorder="1" applyProtection="1">
      <protection locked="0"/>
    </xf>
    <xf numFmtId="0" fontId="0" fillId="0" borderId="54" xfId="0" applyBorder="1" applyProtection="1">
      <protection locked="0"/>
    </xf>
    <xf numFmtId="0" fontId="44" fillId="21" borderId="49" xfId="52" applyFont="1" applyFill="1" applyBorder="1" applyAlignment="1" applyProtection="1">
      <alignment horizontal="center" vertical="center"/>
    </xf>
    <xf numFmtId="9" fontId="48" fillId="0" borderId="32" xfId="41" applyFont="1" applyBorder="1" applyProtection="1">
      <protection locked="0"/>
    </xf>
    <xf numFmtId="43" fontId="0" fillId="0" borderId="32" xfId="0" applyNumberFormat="1" applyBorder="1" applyProtection="1">
      <protection locked="0"/>
    </xf>
    <xf numFmtId="0" fontId="0" fillId="0" borderId="50" xfId="0" applyBorder="1" applyProtection="1">
      <protection locked="0"/>
    </xf>
    <xf numFmtId="0" fontId="1" fillId="0" borderId="0" xfId="52" applyFont="1" applyProtection="1"/>
    <xf numFmtId="0" fontId="44" fillId="0" borderId="0" xfId="52" applyFont="1" applyProtection="1"/>
    <xf numFmtId="0" fontId="1" fillId="25" borderId="0" xfId="52" applyFont="1" applyFill="1" applyProtection="1"/>
    <xf numFmtId="0" fontId="44" fillId="25" borderId="0" xfId="52" applyFont="1" applyFill="1" applyProtection="1"/>
    <xf numFmtId="0" fontId="44" fillId="25" borderId="49" xfId="52" applyFont="1" applyFill="1" applyBorder="1" applyAlignment="1" applyProtection="1">
      <alignment horizontal="center" vertical="center"/>
    </xf>
    <xf numFmtId="49" fontId="44" fillId="25" borderId="32" xfId="52" applyNumberFormat="1" applyFont="1" applyFill="1" applyBorder="1" applyAlignment="1" applyProtection="1">
      <alignment horizontal="center" wrapText="1"/>
    </xf>
    <xf numFmtId="14" fontId="44" fillId="25" borderId="32" xfId="52" applyNumberFormat="1" applyFont="1" applyFill="1" applyBorder="1" applyAlignment="1" applyProtection="1">
      <alignment horizontal="center"/>
    </xf>
    <xf numFmtId="49" fontId="44" fillId="25" borderId="32" xfId="52" applyNumberFormat="1" applyFont="1" applyFill="1" applyBorder="1" applyAlignment="1" applyProtection="1">
      <alignment wrapText="1"/>
    </xf>
    <xf numFmtId="0" fontId="44" fillId="25" borderId="32" xfId="52" applyFont="1" applyFill="1" applyBorder="1" applyAlignment="1" applyProtection="1">
      <alignment horizontal="left" wrapText="1"/>
    </xf>
    <xf numFmtId="43" fontId="44" fillId="25" borderId="32" xfId="33" applyFont="1" applyFill="1" applyBorder="1" applyProtection="1"/>
    <xf numFmtId="9" fontId="5" fillId="25" borderId="32" xfId="41" applyNumberFormat="1" applyFont="1" applyFill="1" applyBorder="1" applyAlignment="1" applyProtection="1">
      <alignment horizontal="center"/>
    </xf>
    <xf numFmtId="10" fontId="44" fillId="25" borderId="32" xfId="33" applyNumberFormat="1" applyFont="1" applyFill="1" applyBorder="1" applyProtection="1"/>
    <xf numFmtId="10" fontId="5" fillId="25" borderId="32" xfId="41" applyNumberFormat="1" applyFont="1" applyFill="1" applyBorder="1" applyProtection="1"/>
    <xf numFmtId="43" fontId="44" fillId="25" borderId="50" xfId="33" applyFont="1" applyFill="1" applyBorder="1" applyProtection="1"/>
    <xf numFmtId="49" fontId="44" fillId="25" borderId="49" xfId="33" applyNumberFormat="1" applyFont="1" applyFill="1" applyBorder="1" applyProtection="1"/>
    <xf numFmtId="10" fontId="44" fillId="25" borderId="51" xfId="33" applyNumberFormat="1" applyFont="1" applyFill="1" applyBorder="1" applyProtection="1"/>
    <xf numFmtId="10" fontId="5" fillId="25" borderId="51" xfId="41" applyNumberFormat="1" applyFont="1" applyFill="1" applyBorder="1" applyProtection="1"/>
    <xf numFmtId="43" fontId="44" fillId="25" borderId="32" xfId="52" applyNumberFormat="1" applyFont="1" applyFill="1" applyBorder="1" applyProtection="1"/>
    <xf numFmtId="49" fontId="44" fillId="25" borderId="50" xfId="52" applyNumberFormat="1" applyFont="1" applyFill="1" applyBorder="1" applyAlignment="1" applyProtection="1">
      <alignment wrapText="1"/>
    </xf>
    <xf numFmtId="49" fontId="44" fillId="25" borderId="52" xfId="52" applyNumberFormat="1" applyFont="1" applyFill="1" applyBorder="1" applyAlignment="1" applyProtection="1">
      <alignment wrapText="1"/>
    </xf>
    <xf numFmtId="43" fontId="44" fillId="25" borderId="49" xfId="33" applyFont="1" applyFill="1" applyBorder="1" applyProtection="1"/>
    <xf numFmtId="9" fontId="44" fillId="25" borderId="32" xfId="41" applyFont="1" applyFill="1" applyBorder="1" applyProtection="1"/>
    <xf numFmtId="9" fontId="5" fillId="25" borderId="32" xfId="41" applyFont="1" applyFill="1" applyBorder="1" applyProtection="1"/>
    <xf numFmtId="9" fontId="48" fillId="25" borderId="32" xfId="41" applyFont="1" applyFill="1" applyBorder="1"/>
    <xf numFmtId="43" fontId="0" fillId="25" borderId="32" xfId="0" applyNumberFormat="1" applyFill="1" applyBorder="1"/>
    <xf numFmtId="0" fontId="0" fillId="25" borderId="50" xfId="0" applyFill="1" applyBorder="1"/>
    <xf numFmtId="0" fontId="44" fillId="21" borderId="49" xfId="52" applyFont="1" applyFill="1" applyBorder="1" applyAlignment="1">
      <alignment horizontal="center" vertical="center"/>
    </xf>
    <xf numFmtId="43" fontId="44" fillId="21" borderId="32" xfId="33" applyFont="1" applyFill="1" applyBorder="1"/>
    <xf numFmtId="43" fontId="44" fillId="20" borderId="50" xfId="33" applyFont="1" applyFill="1" applyBorder="1"/>
    <xf numFmtId="49" fontId="44" fillId="25" borderId="23" xfId="52" applyNumberFormat="1" applyFont="1" applyFill="1" applyBorder="1" applyAlignment="1" applyProtection="1">
      <alignment horizontal="center" wrapText="1"/>
    </xf>
    <xf numFmtId="14" fontId="44" fillId="25" borderId="23" xfId="52" applyNumberFormat="1" applyFont="1" applyFill="1" applyBorder="1" applyAlignment="1" applyProtection="1">
      <alignment horizontal="center"/>
    </xf>
    <xf numFmtId="49" fontId="44" fillId="25" borderId="23" xfId="52" applyNumberFormat="1" applyFont="1" applyFill="1" applyBorder="1" applyAlignment="1" applyProtection="1">
      <alignment wrapText="1"/>
    </xf>
    <xf numFmtId="0" fontId="44" fillId="25" borderId="23" xfId="52" applyFont="1" applyFill="1" applyBorder="1" applyAlignment="1" applyProtection="1">
      <alignment horizontal="left" wrapText="1"/>
    </xf>
    <xf numFmtId="43" fontId="44" fillId="25" borderId="23" xfId="33" applyFont="1" applyFill="1" applyBorder="1" applyProtection="1"/>
    <xf numFmtId="9" fontId="5" fillId="25" borderId="23" xfId="41" applyNumberFormat="1" applyFont="1" applyFill="1" applyBorder="1" applyAlignment="1" applyProtection="1">
      <alignment horizontal="center"/>
    </xf>
    <xf numFmtId="10" fontId="44" fillId="25" borderId="23" xfId="33" applyNumberFormat="1" applyFont="1" applyFill="1" applyBorder="1" applyProtection="1"/>
    <xf numFmtId="10" fontId="5" fillId="25" borderId="23" xfId="41" applyNumberFormat="1" applyFont="1" applyFill="1" applyBorder="1" applyProtection="1"/>
    <xf numFmtId="43" fontId="44" fillId="25" borderId="55" xfId="33" applyFont="1" applyFill="1" applyBorder="1" applyProtection="1"/>
    <xf numFmtId="49" fontId="44" fillId="25" borderId="56" xfId="33" applyNumberFormat="1" applyFont="1" applyFill="1" applyBorder="1" applyProtection="1"/>
    <xf numFmtId="10" fontId="44" fillId="25" borderId="24" xfId="33" applyNumberFormat="1" applyFont="1" applyFill="1" applyBorder="1" applyProtection="1"/>
    <xf numFmtId="10" fontId="5" fillId="25" borderId="24" xfId="41" applyNumberFormat="1" applyFont="1" applyFill="1" applyBorder="1" applyProtection="1"/>
    <xf numFmtId="43" fontId="44" fillId="25" borderId="23" xfId="52" applyNumberFormat="1" applyFont="1" applyFill="1" applyBorder="1" applyProtection="1"/>
    <xf numFmtId="49" fontId="44" fillId="25" borderId="55" xfId="52" applyNumberFormat="1" applyFont="1" applyFill="1" applyBorder="1" applyAlignment="1" applyProtection="1">
      <alignment wrapText="1"/>
    </xf>
    <xf numFmtId="49" fontId="44" fillId="25" borderId="57" xfId="52" applyNumberFormat="1" applyFont="1" applyFill="1" applyBorder="1" applyAlignment="1" applyProtection="1">
      <alignment wrapText="1"/>
    </xf>
    <xf numFmtId="43" fontId="44" fillId="25" borderId="56" xfId="33" applyFont="1" applyFill="1" applyBorder="1" applyProtection="1"/>
    <xf numFmtId="9" fontId="44" fillId="25" borderId="23" xfId="41" applyFont="1" applyFill="1" applyBorder="1" applyProtection="1"/>
    <xf numFmtId="9" fontId="5" fillId="25" borderId="23" xfId="41" applyFont="1" applyFill="1" applyBorder="1" applyProtection="1"/>
    <xf numFmtId="43" fontId="44" fillId="25" borderId="58" xfId="52" applyNumberFormat="1" applyFont="1" applyFill="1" applyBorder="1" applyProtection="1"/>
    <xf numFmtId="9" fontId="48" fillId="25" borderId="58" xfId="41" applyFont="1" applyFill="1" applyBorder="1"/>
    <xf numFmtId="43" fontId="0" fillId="25" borderId="58" xfId="0" applyNumberFormat="1" applyFill="1" applyBorder="1"/>
    <xf numFmtId="0" fontId="0" fillId="25" borderId="59" xfId="0" applyFill="1" applyBorder="1"/>
    <xf numFmtId="0" fontId="1" fillId="0" borderId="35" xfId="52" applyBorder="1"/>
    <xf numFmtId="0" fontId="47" fillId="0" borderId="35" xfId="52" applyFont="1" applyBorder="1" applyAlignment="1">
      <alignment horizontal="right"/>
    </xf>
    <xf numFmtId="43" fontId="44" fillId="24" borderId="44" xfId="33" applyFont="1" applyFill="1" applyBorder="1"/>
    <xf numFmtId="0" fontId="44" fillId="0" borderId="35" xfId="52" applyFont="1" applyBorder="1"/>
    <xf numFmtId="43" fontId="44" fillId="24" borderId="35" xfId="33" applyFont="1" applyFill="1" applyBorder="1"/>
    <xf numFmtId="0" fontId="44" fillId="0" borderId="35" xfId="52" applyFont="1" applyBorder="1" applyAlignment="1">
      <alignment horizontal="center"/>
    </xf>
    <xf numFmtId="43" fontId="44" fillId="0" borderId="35" xfId="33" applyFont="1" applyFill="1" applyBorder="1"/>
    <xf numFmtId="43" fontId="44" fillId="20" borderId="53" xfId="33" applyFont="1" applyFill="1" applyBorder="1"/>
    <xf numFmtId="43" fontId="44" fillId="20" borderId="35" xfId="33" applyFont="1" applyFill="1" applyBorder="1"/>
    <xf numFmtId="43" fontId="44" fillId="20" borderId="60" xfId="33" applyFont="1" applyFill="1" applyBorder="1"/>
    <xf numFmtId="43" fontId="1" fillId="20" borderId="53" xfId="33" applyFont="1" applyFill="1" applyBorder="1"/>
    <xf numFmtId="43" fontId="1" fillId="0" borderId="35" xfId="33" applyFont="1" applyFill="1" applyBorder="1"/>
    <xf numFmtId="43" fontId="1" fillId="24" borderId="44" xfId="33" applyFont="1" applyFill="1" applyBorder="1"/>
    <xf numFmtId="0" fontId="0" fillId="0" borderId="35" xfId="0" applyBorder="1"/>
    <xf numFmtId="0" fontId="1" fillId="0" borderId="0" xfId="52" applyAlignment="1"/>
    <xf numFmtId="0" fontId="1" fillId="0" borderId="0" xfId="52" applyAlignment="1">
      <alignment horizontal="center"/>
    </xf>
    <xf numFmtId="0" fontId="1" fillId="0" borderId="0" xfId="52" applyBorder="1" applyAlignment="1" applyProtection="1">
      <alignment horizontal="center"/>
      <protection locked="0"/>
    </xf>
    <xf numFmtId="0" fontId="1" fillId="0" borderId="0" xfId="52" applyBorder="1" applyAlignment="1">
      <alignment horizontal="center"/>
    </xf>
    <xf numFmtId="0" fontId="1" fillId="0" borderId="0" xfId="52" applyFont="1" applyBorder="1" applyAlignment="1">
      <alignment horizontal="center"/>
    </xf>
    <xf numFmtId="49" fontId="0" fillId="0" borderId="0" xfId="0" applyNumberFormat="1"/>
    <xf numFmtId="1" fontId="0" fillId="0" borderId="0" xfId="0" applyNumberFormat="1"/>
    <xf numFmtId="14" fontId="0" fillId="0" borderId="0" xfId="0" applyNumberFormat="1"/>
    <xf numFmtId="2" fontId="0" fillId="0" borderId="0" xfId="0" applyNumberFormat="1"/>
    <xf numFmtId="0" fontId="50" fillId="0" borderId="0" xfId="54" applyFont="1" applyProtection="1"/>
    <xf numFmtId="0" fontId="44" fillId="0" borderId="0" xfId="54" applyFont="1" applyProtection="1"/>
    <xf numFmtId="0" fontId="1" fillId="0" borderId="0" xfId="54" applyProtection="1"/>
    <xf numFmtId="0" fontId="5" fillId="0" borderId="0" xfId="50" applyFont="1" applyBorder="1" applyAlignment="1" applyProtection="1">
      <alignment horizontal="center"/>
    </xf>
    <xf numFmtId="0" fontId="5" fillId="0" borderId="0" xfId="50" applyFont="1" applyProtection="1"/>
    <xf numFmtId="0" fontId="5" fillId="21" borderId="0" xfId="50" applyFont="1" applyFill="1" applyBorder="1" applyAlignment="1" applyProtection="1">
      <alignment horizontal="left" vertical="center"/>
    </xf>
    <xf numFmtId="0" fontId="5" fillId="0" borderId="0" xfId="50" applyFont="1" applyFill="1" applyBorder="1" applyAlignment="1" applyProtection="1">
      <alignment horizontal="left" vertical="center"/>
      <protection locked="0"/>
    </xf>
    <xf numFmtId="0" fontId="5" fillId="0" borderId="0" xfId="50" applyFont="1" applyBorder="1" applyAlignment="1" applyProtection="1"/>
    <xf numFmtId="170" fontId="5" fillId="20" borderId="42" xfId="50" applyNumberFormat="1" applyFont="1" applyFill="1" applyBorder="1" applyAlignment="1" applyProtection="1">
      <alignment horizontal="center" vertical="center"/>
    </xf>
    <xf numFmtId="170" fontId="5" fillId="20" borderId="51" xfId="50" applyNumberFormat="1" applyFont="1" applyFill="1" applyBorder="1" applyAlignment="1" applyProtection="1">
      <alignment horizontal="center" vertical="center"/>
    </xf>
    <xf numFmtId="170" fontId="5" fillId="0" borderId="32" xfId="50" applyNumberFormat="1" applyFont="1" applyFill="1" applyBorder="1" applyAlignment="1" applyProtection="1">
      <alignment horizontal="center" vertical="center"/>
      <protection locked="0"/>
    </xf>
    <xf numFmtId="170" fontId="5" fillId="0" borderId="0" xfId="50" applyNumberFormat="1" applyFont="1" applyFill="1" applyBorder="1" applyAlignment="1" applyProtection="1">
      <alignment horizontal="center" vertical="center"/>
    </xf>
    <xf numFmtId="0" fontId="5" fillId="20" borderId="39" xfId="50" applyFont="1" applyFill="1" applyBorder="1" applyAlignment="1" applyProtection="1">
      <alignment horizontal="right" vertical="center"/>
    </xf>
    <xf numFmtId="0" fontId="5" fillId="20" borderId="40" xfId="50" applyFont="1" applyFill="1" applyBorder="1" applyAlignment="1" applyProtection="1">
      <alignment horizontal="right" vertical="center"/>
    </xf>
    <xf numFmtId="170" fontId="5" fillId="20" borderId="40" xfId="50" applyNumberFormat="1" applyFont="1" applyFill="1" applyBorder="1" applyAlignment="1" applyProtection="1">
      <alignment horizontal="center" vertical="center"/>
    </xf>
    <xf numFmtId="170" fontId="5" fillId="20" borderId="41" xfId="50" applyNumberFormat="1" applyFont="1" applyFill="1" applyBorder="1" applyAlignment="1" applyProtection="1">
      <alignment horizontal="center" vertical="center"/>
    </xf>
    <xf numFmtId="0" fontId="5" fillId="0" borderId="0" xfId="50" applyFont="1" applyFill="1" applyBorder="1" applyAlignment="1" applyProtection="1">
      <alignment horizontal="right"/>
    </xf>
    <xf numFmtId="0" fontId="5" fillId="0" borderId="0" xfId="50" applyFont="1" applyBorder="1" applyAlignment="1" applyProtection="1">
      <alignment horizontal="left"/>
    </xf>
    <xf numFmtId="0" fontId="50" fillId="0" borderId="0" xfId="54" applyFont="1" applyAlignment="1" applyProtection="1">
      <alignment wrapText="1"/>
    </xf>
    <xf numFmtId="0" fontId="7" fillId="20" borderId="44" xfId="54" applyFont="1" applyFill="1" applyBorder="1" applyAlignment="1" applyProtection="1">
      <alignment horizontal="center"/>
    </xf>
    <xf numFmtId="0" fontId="44" fillId="20" borderId="45" xfId="54" applyFont="1" applyFill="1" applyBorder="1" applyAlignment="1" applyProtection="1">
      <alignment horizontal="center" vertical="center"/>
    </xf>
    <xf numFmtId="0" fontId="44" fillId="20" borderId="46" xfId="54" applyFont="1" applyFill="1" applyBorder="1" applyAlignment="1" applyProtection="1">
      <alignment horizontal="center" vertical="center"/>
    </xf>
    <xf numFmtId="0" fontId="44" fillId="21" borderId="46" xfId="54" applyFont="1" applyFill="1" applyBorder="1" applyAlignment="1" applyProtection="1">
      <alignment horizontal="center" vertical="center" wrapText="1"/>
    </xf>
    <xf numFmtId="0" fontId="44" fillId="21" borderId="48" xfId="54" applyFont="1" applyFill="1" applyBorder="1" applyAlignment="1" applyProtection="1">
      <alignment horizontal="center" vertical="center" wrapText="1"/>
    </xf>
    <xf numFmtId="0" fontId="44" fillId="20" borderId="46" xfId="54" applyFont="1" applyFill="1" applyBorder="1" applyAlignment="1" applyProtection="1">
      <alignment horizontal="center" vertical="center" wrapText="1"/>
    </xf>
    <xf numFmtId="0" fontId="44" fillId="26" borderId="61" xfId="54" applyFont="1" applyFill="1" applyBorder="1" applyAlignment="1" applyProtection="1">
      <alignment horizontal="center" vertical="center" wrapText="1"/>
    </xf>
    <xf numFmtId="0" fontId="5" fillId="20" borderId="48" xfId="54" applyFont="1" applyFill="1" applyBorder="1" applyAlignment="1" applyProtection="1">
      <alignment horizontal="center" vertical="center" wrapText="1"/>
    </xf>
    <xf numFmtId="0" fontId="44" fillId="20" borderId="48" xfId="54" applyFont="1" applyFill="1" applyBorder="1" applyAlignment="1" applyProtection="1">
      <alignment horizontal="center" vertical="center" wrapText="1"/>
    </xf>
    <xf numFmtId="0" fontId="44" fillId="20" borderId="47" xfId="54" applyFont="1" applyFill="1" applyBorder="1" applyAlignment="1" applyProtection="1">
      <alignment horizontal="center" vertical="center" wrapText="1"/>
    </xf>
    <xf numFmtId="0" fontId="44" fillId="20" borderId="44" xfId="54" applyFont="1" applyFill="1" applyBorder="1" applyAlignment="1" applyProtection="1">
      <alignment horizontal="center" vertical="center" wrapText="1"/>
    </xf>
    <xf numFmtId="0" fontId="5" fillId="22" borderId="48" xfId="54" applyFont="1" applyFill="1" applyBorder="1" applyAlignment="1" applyProtection="1">
      <alignment horizontal="center" vertical="center" wrapText="1"/>
    </xf>
    <xf numFmtId="0" fontId="44" fillId="22" borderId="46" xfId="54" applyFont="1" applyFill="1" applyBorder="1" applyAlignment="1" applyProtection="1">
      <alignment horizontal="center" vertical="center" wrapText="1"/>
    </xf>
    <xf numFmtId="0" fontId="44" fillId="22" borderId="47" xfId="54" applyFont="1" applyFill="1" applyBorder="1" applyAlignment="1" applyProtection="1">
      <alignment horizontal="center" vertical="center" wrapText="1"/>
    </xf>
    <xf numFmtId="0" fontId="44" fillId="0" borderId="49" xfId="54" applyFont="1" applyFill="1" applyBorder="1" applyAlignment="1" applyProtection="1">
      <alignment horizontal="center" vertical="center"/>
      <protection locked="0"/>
    </xf>
    <xf numFmtId="14" fontId="44" fillId="0" borderId="32" xfId="54" applyNumberFormat="1" applyFont="1" applyBorder="1" applyAlignment="1" applyProtection="1">
      <alignment horizontal="center"/>
      <protection locked="0"/>
    </xf>
    <xf numFmtId="49" fontId="44" fillId="0" borderId="32" xfId="54" applyNumberFormat="1" applyFont="1" applyBorder="1" applyAlignment="1" applyProtection="1">
      <alignment horizontal="center"/>
      <protection locked="0"/>
    </xf>
    <xf numFmtId="0" fontId="44" fillId="0" borderId="33" xfId="54" applyFont="1" applyBorder="1" applyAlignment="1" applyProtection="1">
      <alignment wrapText="1"/>
      <protection locked="0"/>
    </xf>
    <xf numFmtId="49" fontId="44" fillId="0" borderId="32" xfId="54" applyNumberFormat="1" applyFont="1" applyBorder="1" applyAlignment="1" applyProtection="1">
      <alignment wrapText="1"/>
      <protection locked="0"/>
    </xf>
    <xf numFmtId="49" fontId="44" fillId="0" borderId="32" xfId="54" applyNumberFormat="1" applyFont="1" applyFill="1" applyBorder="1" applyAlignment="1" applyProtection="1">
      <alignment horizontal="left" wrapText="1"/>
      <protection locked="0"/>
    </xf>
    <xf numFmtId="4" fontId="44" fillId="0" borderId="33" xfId="33" applyNumberFormat="1" applyFont="1" applyBorder="1" applyAlignment="1" applyProtection="1">
      <alignment horizontal="center"/>
      <protection locked="0"/>
    </xf>
    <xf numFmtId="4" fontId="44" fillId="0" borderId="33" xfId="33" applyNumberFormat="1" applyFont="1" applyBorder="1" applyProtection="1">
      <protection locked="0"/>
    </xf>
    <xf numFmtId="4" fontId="44" fillId="0" borderId="32" xfId="33" applyNumberFormat="1" applyFont="1" applyBorder="1" applyProtection="1">
      <protection locked="0"/>
    </xf>
    <xf numFmtId="43" fontId="44" fillId="20" borderId="33" xfId="33" applyFont="1" applyFill="1" applyBorder="1" applyProtection="1"/>
    <xf numFmtId="10" fontId="44" fillId="0" borderId="12" xfId="33" applyNumberFormat="1" applyFont="1" applyBorder="1" applyProtection="1">
      <protection locked="0"/>
    </xf>
    <xf numFmtId="43" fontId="44" fillId="0" borderId="25" xfId="33" applyFont="1" applyFill="1" applyBorder="1" applyProtection="1">
      <protection locked="0"/>
    </xf>
    <xf numFmtId="10" fontId="44" fillId="0" borderId="33" xfId="33" applyNumberFormat="1" applyFont="1" applyBorder="1" applyProtection="1">
      <protection locked="0"/>
    </xf>
    <xf numFmtId="43" fontId="44" fillId="20" borderId="32" xfId="33" applyFont="1" applyFill="1" applyBorder="1" applyProtection="1"/>
    <xf numFmtId="43" fontId="44" fillId="27" borderId="33" xfId="33" applyFont="1" applyFill="1" applyBorder="1" applyProtection="1">
      <protection locked="0"/>
    </xf>
    <xf numFmtId="43" fontId="44" fillId="20" borderId="32" xfId="54" applyNumberFormat="1" applyFont="1" applyFill="1" applyBorder="1" applyProtection="1"/>
    <xf numFmtId="49" fontId="44" fillId="0" borderId="62" xfId="54" applyNumberFormat="1" applyFont="1" applyFill="1" applyBorder="1" applyAlignment="1" applyProtection="1">
      <alignment wrapText="1"/>
      <protection locked="0"/>
    </xf>
    <xf numFmtId="49" fontId="44" fillId="0" borderId="63" xfId="54" applyNumberFormat="1" applyFont="1" applyFill="1" applyBorder="1" applyAlignment="1" applyProtection="1">
      <alignment wrapText="1"/>
      <protection locked="0"/>
    </xf>
    <xf numFmtId="43" fontId="44" fillId="20" borderId="25" xfId="33" applyFont="1" applyFill="1" applyBorder="1" applyProtection="1"/>
    <xf numFmtId="10" fontId="5" fillId="27" borderId="33" xfId="41" applyNumberFormat="1" applyFont="1" applyFill="1" applyBorder="1" applyProtection="1">
      <protection locked="0"/>
    </xf>
    <xf numFmtId="43" fontId="44" fillId="20" borderId="53" xfId="52" applyNumberFormat="1" applyFont="1" applyFill="1" applyBorder="1" applyProtection="1">
      <protection locked="0"/>
    </xf>
    <xf numFmtId="0" fontId="44" fillId="21" borderId="49" xfId="54" applyFont="1" applyFill="1" applyBorder="1" applyAlignment="1" applyProtection="1">
      <alignment horizontal="center" vertical="center"/>
    </xf>
    <xf numFmtId="0" fontId="50" fillId="25" borderId="0" xfId="54" applyFont="1" applyFill="1" applyProtection="1"/>
    <xf numFmtId="0" fontId="44" fillId="25" borderId="0" xfId="54" applyFont="1" applyFill="1" applyProtection="1"/>
    <xf numFmtId="0" fontId="44" fillId="25" borderId="49" xfId="54" applyFont="1" applyFill="1" applyBorder="1" applyAlignment="1" applyProtection="1">
      <alignment horizontal="center" vertical="center"/>
    </xf>
    <xf numFmtId="14" fontId="44" fillId="25" borderId="32" xfId="54" applyNumberFormat="1" applyFont="1" applyFill="1" applyBorder="1" applyAlignment="1" applyProtection="1">
      <alignment horizontal="center"/>
    </xf>
    <xf numFmtId="49" fontId="44" fillId="25" borderId="32" xfId="54" applyNumberFormat="1" applyFont="1" applyFill="1" applyBorder="1" applyAlignment="1" applyProtection="1">
      <alignment horizontal="center"/>
    </xf>
    <xf numFmtId="0" fontId="44" fillId="25" borderId="33" xfId="54" applyFont="1" applyFill="1" applyBorder="1" applyAlignment="1" applyProtection="1">
      <alignment wrapText="1"/>
    </xf>
    <xf numFmtId="49" fontId="44" fillId="25" borderId="32" xfId="54" applyNumberFormat="1" applyFont="1" applyFill="1" applyBorder="1" applyAlignment="1" applyProtection="1">
      <alignment wrapText="1"/>
    </xf>
    <xf numFmtId="49" fontId="44" fillId="25" borderId="32" xfId="54" applyNumberFormat="1" applyFont="1" applyFill="1" applyBorder="1" applyAlignment="1" applyProtection="1">
      <alignment horizontal="left" wrapText="1"/>
    </xf>
    <xf numFmtId="4" fontId="44" fillId="25" borderId="33" xfId="33" applyNumberFormat="1" applyFont="1" applyFill="1" applyBorder="1" applyAlignment="1" applyProtection="1">
      <alignment horizontal="center"/>
    </xf>
    <xf numFmtId="4" fontId="44" fillId="25" borderId="33" xfId="33" applyNumberFormat="1" applyFont="1" applyFill="1" applyBorder="1" applyProtection="1"/>
    <xf numFmtId="4" fontId="44" fillId="25" borderId="32" xfId="33" applyNumberFormat="1" applyFont="1" applyFill="1" applyBorder="1" applyProtection="1"/>
    <xf numFmtId="43" fontId="44" fillId="25" borderId="33" xfId="33" applyFont="1" applyFill="1" applyBorder="1" applyProtection="1"/>
    <xf numFmtId="10" fontId="44" fillId="25" borderId="12" xfId="33" applyNumberFormat="1" applyFont="1" applyFill="1" applyBorder="1" applyProtection="1"/>
    <xf numFmtId="43" fontId="44" fillId="25" borderId="25" xfId="33" applyFont="1" applyFill="1" applyBorder="1" applyProtection="1"/>
    <xf numFmtId="10" fontId="44" fillId="25" borderId="33" xfId="33" applyNumberFormat="1" applyFont="1" applyFill="1" applyBorder="1" applyProtection="1"/>
    <xf numFmtId="43" fontId="44" fillId="25" borderId="32" xfId="54" applyNumberFormat="1" applyFont="1" applyFill="1" applyBorder="1" applyProtection="1"/>
    <xf numFmtId="49" fontId="44" fillId="25" borderId="62" xfId="54" applyNumberFormat="1" applyFont="1" applyFill="1" applyBorder="1" applyAlignment="1" applyProtection="1">
      <alignment wrapText="1"/>
    </xf>
    <xf numFmtId="49" fontId="44" fillId="25" borderId="63" xfId="54" applyNumberFormat="1" applyFont="1" applyFill="1" applyBorder="1" applyAlignment="1" applyProtection="1">
      <alignment wrapText="1"/>
    </xf>
    <xf numFmtId="10" fontId="5" fillId="25" borderId="33" xfId="41" applyNumberFormat="1" applyFont="1" applyFill="1" applyBorder="1" applyProtection="1"/>
    <xf numFmtId="0" fontId="44" fillId="0" borderId="35" xfId="54" applyFont="1" applyBorder="1" applyProtection="1"/>
    <xf numFmtId="0" fontId="47" fillId="0" borderId="35" xfId="54" applyFont="1" applyBorder="1" applyAlignment="1" applyProtection="1">
      <alignment horizontal="right"/>
    </xf>
    <xf numFmtId="43" fontId="44" fillId="20" borderId="53" xfId="33" applyFont="1" applyFill="1" applyBorder="1" applyProtection="1"/>
    <xf numFmtId="43" fontId="44" fillId="28" borderId="44" xfId="33" applyFont="1" applyFill="1" applyBorder="1" applyProtection="1"/>
    <xf numFmtId="43" fontId="44" fillId="0" borderId="35" xfId="33" applyFont="1" applyFill="1" applyBorder="1" applyProtection="1"/>
    <xf numFmtId="43" fontId="44" fillId="24" borderId="44" xfId="33" applyFont="1" applyFill="1" applyBorder="1" applyProtection="1"/>
    <xf numFmtId="43" fontId="0" fillId="24" borderId="44" xfId="0" applyNumberFormat="1" applyFill="1" applyBorder="1"/>
    <xf numFmtId="0" fontId="5" fillId="0" borderId="0" xfId="46" applyFont="1" applyProtection="1"/>
    <xf numFmtId="0" fontId="50" fillId="0" borderId="0" xfId="54" applyFont="1" applyAlignment="1" applyProtection="1"/>
    <xf numFmtId="0" fontId="50" fillId="0" borderId="0" xfId="54" applyFont="1" applyFill="1" applyProtection="1"/>
    <xf numFmtId="0" fontId="5" fillId="20" borderId="33" xfId="46" applyFont="1" applyFill="1" applyBorder="1" applyAlignment="1" applyProtection="1">
      <alignment horizontal="center" vertical="center" wrapText="1"/>
    </xf>
    <xf numFmtId="0" fontId="44" fillId="0" borderId="0" xfId="54" applyFont="1" applyFill="1" applyProtection="1"/>
    <xf numFmtId="0" fontId="5" fillId="0" borderId="32" xfId="46" applyFont="1" applyBorder="1" applyAlignment="1" applyProtection="1">
      <alignment vertical="center" wrapText="1"/>
      <protection locked="0"/>
    </xf>
    <xf numFmtId="0" fontId="5" fillId="0" borderId="0" xfId="46" applyFont="1" applyBorder="1" applyAlignment="1" applyProtection="1">
      <alignment horizontal="center" vertical="top" wrapText="1"/>
    </xf>
    <xf numFmtId="0" fontId="5" fillId="25" borderId="32" xfId="46" applyFont="1" applyFill="1" applyBorder="1" applyAlignment="1" applyProtection="1">
      <alignment vertical="center" wrapText="1"/>
    </xf>
    <xf numFmtId="0" fontId="51" fillId="0" borderId="0" xfId="46" applyFont="1" applyFill="1" applyProtection="1"/>
    <xf numFmtId="0" fontId="5" fillId="0" borderId="0" xfId="46" applyFont="1" applyFill="1" applyProtection="1"/>
    <xf numFmtId="0" fontId="44" fillId="20" borderId="64" xfId="54" applyFont="1" applyFill="1" applyBorder="1" applyAlignment="1" applyProtection="1">
      <alignment horizontal="center" vertical="center"/>
    </xf>
    <xf numFmtId="0" fontId="44" fillId="20" borderId="65" xfId="54" applyFont="1" applyFill="1" applyBorder="1" applyAlignment="1" applyProtection="1">
      <alignment horizontal="center" vertical="center"/>
    </xf>
    <xf numFmtId="0" fontId="44" fillId="20" borderId="65" xfId="54" applyFont="1" applyFill="1" applyBorder="1" applyAlignment="1" applyProtection="1">
      <alignment horizontal="center" vertical="center" wrapText="1"/>
    </xf>
    <xf numFmtId="0" fontId="44" fillId="20" borderId="66" xfId="54" applyFont="1" applyFill="1" applyBorder="1" applyAlignment="1" applyProtection="1">
      <alignment horizontal="center" vertical="center" wrapText="1"/>
    </xf>
    <xf numFmtId="0" fontId="44" fillId="29" borderId="49" xfId="54" applyFont="1" applyFill="1" applyBorder="1" applyAlignment="1" applyProtection="1">
      <alignment horizontal="center" vertical="center"/>
      <protection locked="0"/>
    </xf>
    <xf numFmtId="49" fontId="44" fillId="0" borderId="32" xfId="54" applyNumberFormat="1" applyFont="1" applyBorder="1" applyAlignment="1" applyProtection="1">
      <alignment horizontal="left" wrapText="1"/>
      <protection locked="0"/>
    </xf>
    <xf numFmtId="4" fontId="44" fillId="0" borderId="32" xfId="33" applyNumberFormat="1" applyFont="1" applyBorder="1" applyAlignment="1" applyProtection="1">
      <alignment horizontal="center"/>
      <protection locked="0"/>
    </xf>
    <xf numFmtId="10" fontId="44" fillId="0" borderId="43" xfId="33" applyNumberFormat="1" applyFont="1" applyBorder="1" applyProtection="1">
      <protection locked="0"/>
    </xf>
    <xf numFmtId="43" fontId="44" fillId="0" borderId="51" xfId="33" applyFont="1" applyFill="1" applyBorder="1" applyProtection="1">
      <protection locked="0"/>
    </xf>
    <xf numFmtId="43" fontId="44" fillId="27" borderId="32" xfId="33" applyFont="1" applyFill="1" applyBorder="1" applyProtection="1">
      <protection locked="0"/>
    </xf>
    <xf numFmtId="49" fontId="44" fillId="0" borderId="50" xfId="54" applyNumberFormat="1" applyFont="1" applyFill="1" applyBorder="1" applyAlignment="1" applyProtection="1">
      <alignment wrapText="1"/>
      <protection locked="0"/>
    </xf>
    <xf numFmtId="49" fontId="44" fillId="0" borderId="52" xfId="54" applyNumberFormat="1" applyFont="1" applyFill="1" applyBorder="1" applyAlignment="1" applyProtection="1">
      <alignment wrapText="1"/>
      <protection locked="0"/>
    </xf>
    <xf numFmtId="43" fontId="44" fillId="20" borderId="51" xfId="33" applyFont="1" applyFill="1" applyBorder="1" applyProtection="1"/>
    <xf numFmtId="10" fontId="5" fillId="27" borderId="32" xfId="41" applyNumberFormat="1" applyFont="1" applyFill="1" applyBorder="1" applyProtection="1">
      <protection locked="0"/>
    </xf>
    <xf numFmtId="4" fontId="44" fillId="25" borderId="32" xfId="33" applyNumberFormat="1" applyFont="1" applyFill="1" applyBorder="1" applyAlignment="1" applyProtection="1">
      <alignment horizontal="center"/>
    </xf>
    <xf numFmtId="10" fontId="44" fillId="25" borderId="43" xfId="33" applyNumberFormat="1" applyFont="1" applyFill="1" applyBorder="1" applyProtection="1"/>
    <xf numFmtId="43" fontId="44" fillId="25" borderId="51" xfId="33" applyFont="1" applyFill="1" applyBorder="1" applyProtection="1"/>
    <xf numFmtId="49" fontId="44" fillId="25" borderId="50" xfId="54" applyNumberFormat="1" applyFont="1" applyFill="1" applyBorder="1" applyAlignment="1" applyProtection="1">
      <alignment wrapText="1"/>
    </xf>
    <xf numFmtId="49" fontId="44" fillId="25" borderId="52" xfId="54" applyNumberFormat="1" applyFont="1" applyFill="1" applyBorder="1" applyAlignment="1" applyProtection="1">
      <alignment wrapText="1"/>
    </xf>
    <xf numFmtId="0" fontId="0" fillId="0" borderId="0" xfId="0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49" fontId="40" fillId="20" borderId="45" xfId="0" applyNumberFormat="1" applyFont="1" applyFill="1" applyBorder="1" applyAlignment="1" applyProtection="1">
      <alignment horizontal="right" vertical="center"/>
    </xf>
    <xf numFmtId="49" fontId="40" fillId="20" borderId="48" xfId="0" applyNumberFormat="1" applyFont="1" applyFill="1" applyBorder="1" applyAlignment="1" applyProtection="1">
      <alignment horizontal="right" vertical="center"/>
    </xf>
    <xf numFmtId="0" fontId="52" fillId="20" borderId="46" xfId="0" applyFont="1" applyFill="1" applyBorder="1" applyAlignment="1" applyProtection="1">
      <alignment horizontal="right" vertical="center"/>
    </xf>
    <xf numFmtId="0" fontId="40" fillId="0" borderId="0" xfId="0" applyFont="1" applyFill="1" applyBorder="1" applyAlignment="1" applyProtection="1">
      <alignment horizontal="right" vertical="center"/>
    </xf>
    <xf numFmtId="0" fontId="0" fillId="0" borderId="0" xfId="0" applyNumberFormat="1" applyFill="1" applyBorder="1" applyAlignment="1" applyProtection="1">
      <alignment vertical="center"/>
    </xf>
    <xf numFmtId="49" fontId="40" fillId="0" borderId="67" xfId="0" applyNumberFormat="1" applyFont="1" applyFill="1" applyBorder="1" applyAlignment="1" applyProtection="1">
      <alignment horizontal="right" vertical="center"/>
    </xf>
    <xf numFmtId="0" fontId="52" fillId="0" borderId="67" xfId="0" applyFont="1" applyFill="1" applyBorder="1" applyAlignment="1" applyProtection="1">
      <alignment horizontal="right" vertical="center"/>
    </xf>
    <xf numFmtId="49" fontId="40" fillId="0" borderId="67" xfId="0" applyNumberFormat="1" applyFont="1" applyFill="1" applyBorder="1" applyAlignment="1" applyProtection="1">
      <alignment horizontal="left" vertical="center" wrapText="1"/>
    </xf>
    <xf numFmtId="49" fontId="5" fillId="0" borderId="67" xfId="0" applyNumberFormat="1" applyFont="1" applyFill="1" applyBorder="1" applyAlignment="1" applyProtection="1">
      <alignment vertical="center" wrapText="1"/>
    </xf>
    <xf numFmtId="49" fontId="40" fillId="20" borderId="46" xfId="0" applyNumberFormat="1" applyFont="1" applyFill="1" applyBorder="1" applyAlignment="1" applyProtection="1">
      <alignment horizontal="right" vertical="center"/>
    </xf>
    <xf numFmtId="49" fontId="40" fillId="20" borderId="68" xfId="0" applyNumberFormat="1" applyFont="1" applyFill="1" applyBorder="1" applyAlignment="1" applyProtection="1">
      <alignment horizontal="right" vertical="center"/>
    </xf>
    <xf numFmtId="49" fontId="40" fillId="20" borderId="67" xfId="0" applyNumberFormat="1" applyFont="1" applyFill="1" applyBorder="1" applyAlignment="1" applyProtection="1">
      <alignment horizontal="right" vertical="center"/>
    </xf>
    <xf numFmtId="0" fontId="40" fillId="0" borderId="0" xfId="0" applyFont="1" applyBorder="1" applyAlignment="1" applyProtection="1">
      <alignment horizontal="center" vertical="center"/>
    </xf>
    <xf numFmtId="0" fontId="40" fillId="0" borderId="0" xfId="41" applyNumberFormat="1" applyFont="1" applyFill="1" applyBorder="1" applyAlignment="1" applyProtection="1">
      <alignment horizontal="center"/>
    </xf>
    <xf numFmtId="14" fontId="40" fillId="0" borderId="0" xfId="41" applyNumberFormat="1" applyFont="1" applyFill="1" applyBorder="1" applyAlignment="1" applyProtection="1">
      <alignment horizontal="center"/>
    </xf>
    <xf numFmtId="0" fontId="5" fillId="0" borderId="0" xfId="41" applyNumberFormat="1" applyFont="1" applyFill="1" applyBorder="1" applyAlignment="1" applyProtection="1">
      <alignment horizontal="center"/>
    </xf>
    <xf numFmtId="0" fontId="40" fillId="0" borderId="0" xfId="0" applyFont="1" applyBorder="1" applyAlignment="1" applyProtection="1">
      <alignment vertical="center"/>
    </xf>
    <xf numFmtId="0" fontId="40" fillId="21" borderId="32" xfId="0" applyFont="1" applyFill="1" applyBorder="1" applyAlignment="1" applyProtection="1">
      <alignment horizontal="left" vertical="center" wrapText="1"/>
    </xf>
    <xf numFmtId="0" fontId="5" fillId="21" borderId="32" xfId="0" applyFont="1" applyFill="1" applyBorder="1" applyAlignment="1" applyProtection="1">
      <alignment horizontal="center" vertical="center" wrapText="1"/>
    </xf>
    <xf numFmtId="0" fontId="5" fillId="21" borderId="32" xfId="0" applyFont="1" applyFill="1" applyBorder="1" applyAlignment="1" applyProtection="1">
      <alignment horizontal="left" vertical="center" wrapText="1"/>
    </xf>
    <xf numFmtId="49" fontId="55" fillId="0" borderId="32" xfId="0" applyNumberFormat="1" applyFont="1" applyFill="1" applyBorder="1" applyAlignment="1" applyProtection="1">
      <alignment horizontal="center" vertical="center" wrapText="1"/>
      <protection locked="0"/>
    </xf>
    <xf numFmtId="49" fontId="55" fillId="0" borderId="32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vertical="center"/>
    </xf>
    <xf numFmtId="49" fontId="40" fillId="21" borderId="32" xfId="0" applyNumberFormat="1" applyFont="1" applyFill="1" applyBorder="1" applyAlignment="1" applyProtection="1">
      <alignment horizontal="left" vertical="center" wrapText="1"/>
    </xf>
    <xf numFmtId="49" fontId="5" fillId="21" borderId="32" xfId="0" applyNumberFormat="1" applyFont="1" applyFill="1" applyBorder="1" applyAlignment="1" applyProtection="1">
      <alignment horizontal="center" vertical="center" wrapText="1"/>
    </xf>
    <xf numFmtId="49" fontId="5" fillId="21" borderId="32" xfId="0" applyNumberFormat="1" applyFont="1" applyFill="1" applyBorder="1" applyAlignment="1" applyProtection="1">
      <alignment horizontal="left" vertical="center" wrapText="1"/>
    </xf>
    <xf numFmtId="1" fontId="40" fillId="0" borderId="32" xfId="41" applyNumberFormat="1" applyFont="1" applyFill="1" applyBorder="1" applyAlignment="1" applyProtection="1">
      <alignment horizontal="center" vertical="center"/>
      <protection locked="0"/>
    </xf>
    <xf numFmtId="49" fontId="5" fillId="30" borderId="32" xfId="0" applyNumberFormat="1" applyFont="1" applyFill="1" applyBorder="1" applyAlignment="1" applyProtection="1">
      <alignment horizontal="center" vertical="center"/>
    </xf>
    <xf numFmtId="4" fontId="5" fillId="30" borderId="32" xfId="0" applyNumberFormat="1" applyFont="1" applyFill="1" applyBorder="1" applyAlignment="1" applyProtection="1">
      <alignment vertical="center"/>
    </xf>
    <xf numFmtId="183" fontId="40" fillId="0" borderId="32" xfId="0" applyNumberFormat="1" applyFont="1" applyFill="1" applyBorder="1" applyAlignment="1" applyProtection="1">
      <alignment horizontal="center" vertical="center"/>
      <protection locked="0"/>
    </xf>
    <xf numFmtId="49" fontId="55" fillId="30" borderId="32" xfId="0" applyNumberFormat="1" applyFont="1" applyFill="1" applyBorder="1" applyAlignment="1" applyProtection="1">
      <alignment vertical="center"/>
    </xf>
    <xf numFmtId="4" fontId="55" fillId="30" borderId="32" xfId="0" applyNumberFormat="1" applyFont="1" applyFill="1" applyBorder="1" applyAlignment="1" applyProtection="1">
      <alignment vertical="center"/>
    </xf>
    <xf numFmtId="170" fontId="5" fillId="0" borderId="32" xfId="0" applyNumberFormat="1" applyFont="1" applyFill="1" applyBorder="1" applyAlignment="1" applyProtection="1">
      <alignment horizontal="center" vertical="center"/>
    </xf>
    <xf numFmtId="1" fontId="5" fillId="21" borderId="32" xfId="0" applyNumberFormat="1" applyFont="1" applyFill="1" applyBorder="1" applyAlignment="1" applyProtection="1">
      <alignment vertical="center"/>
    </xf>
    <xf numFmtId="49" fontId="55" fillId="30" borderId="32" xfId="0" applyNumberFormat="1" applyFont="1" applyFill="1" applyBorder="1" applyAlignment="1" applyProtection="1">
      <alignment horizontal="center" vertical="center"/>
    </xf>
    <xf numFmtId="0" fontId="40" fillId="0" borderId="32" xfId="41" applyNumberFormat="1" applyFont="1" applyFill="1" applyBorder="1" applyAlignment="1" applyProtection="1">
      <alignment horizontal="center" vertical="center"/>
      <protection locked="0"/>
    </xf>
    <xf numFmtId="0" fontId="5" fillId="21" borderId="32" xfId="41" applyNumberFormat="1" applyFont="1" applyFill="1" applyBorder="1" applyAlignment="1" applyProtection="1">
      <alignment vertical="center"/>
    </xf>
    <xf numFmtId="49" fontId="40" fillId="21" borderId="32" xfId="51" applyNumberFormat="1" applyFont="1" applyFill="1" applyBorder="1" applyAlignment="1" applyProtection="1">
      <alignment horizontal="left" vertical="center" wrapText="1"/>
    </xf>
    <xf numFmtId="49" fontId="5" fillId="21" borderId="32" xfId="51" applyNumberFormat="1" applyFont="1" applyFill="1" applyBorder="1" applyAlignment="1" applyProtection="1">
      <alignment horizontal="center" vertical="center" wrapText="1"/>
    </xf>
    <xf numFmtId="49" fontId="5" fillId="21" borderId="32" xfId="51" applyNumberFormat="1" applyFont="1" applyFill="1" applyBorder="1" applyAlignment="1" applyProtection="1">
      <alignment horizontal="left" vertical="center" wrapText="1"/>
    </xf>
    <xf numFmtId="0" fontId="5" fillId="21" borderId="32" xfId="51" applyFont="1" applyFill="1" applyBorder="1" applyAlignment="1" applyProtection="1">
      <alignment horizontal="left" vertical="center" wrapText="1"/>
    </xf>
    <xf numFmtId="4" fontId="5" fillId="0" borderId="32" xfId="43" applyNumberFormat="1" applyFont="1" applyFill="1" applyBorder="1" applyAlignment="1" applyProtection="1">
      <alignment vertical="center"/>
      <protection locked="0"/>
    </xf>
    <xf numFmtId="4" fontId="5" fillId="0" borderId="32" xfId="43" applyNumberFormat="1" applyFont="1" applyFill="1" applyBorder="1" applyAlignment="1" applyProtection="1">
      <alignment horizontal="center" vertical="center"/>
      <protection locked="0"/>
    </xf>
    <xf numFmtId="2" fontId="5" fillId="0" borderId="32" xfId="51" applyNumberFormat="1" applyFont="1" applyFill="1" applyBorder="1" applyAlignment="1" applyProtection="1">
      <alignment vertical="center"/>
      <protection locked="0"/>
    </xf>
    <xf numFmtId="49" fontId="40" fillId="30" borderId="32" xfId="0" applyNumberFormat="1" applyFont="1" applyFill="1" applyBorder="1" applyAlignment="1" applyProtection="1">
      <alignment vertical="center"/>
    </xf>
    <xf numFmtId="49" fontId="5" fillId="30" borderId="32" xfId="0" applyNumberFormat="1" applyFont="1" applyFill="1" applyBorder="1" applyAlignment="1" applyProtection="1">
      <alignment vertical="center"/>
    </xf>
    <xf numFmtId="4" fontId="5" fillId="0" borderId="32" xfId="0" applyNumberFormat="1" applyFont="1" applyFill="1" applyBorder="1" applyAlignment="1" applyProtection="1">
      <alignment vertical="center"/>
      <protection locked="0"/>
    </xf>
    <xf numFmtId="170" fontId="40" fillId="0" borderId="32" xfId="0" applyNumberFormat="1" applyFont="1" applyFill="1" applyBorder="1" applyAlignment="1" applyProtection="1">
      <alignment horizontal="center" vertical="center"/>
      <protection locked="0"/>
    </xf>
    <xf numFmtId="170" fontId="40" fillId="0" borderId="32" xfId="0" applyNumberFormat="1" applyFont="1" applyFill="1" applyBorder="1" applyAlignment="1" applyProtection="1">
      <alignment vertical="center"/>
      <protection locked="0"/>
    </xf>
    <xf numFmtId="49" fontId="40" fillId="31" borderId="32" xfId="0" applyNumberFormat="1" applyFont="1" applyFill="1" applyBorder="1" applyAlignment="1" applyProtection="1">
      <alignment vertical="center"/>
    </xf>
    <xf numFmtId="49" fontId="0" fillId="31" borderId="32" xfId="0" applyNumberFormat="1" applyFont="1" applyFill="1" applyBorder="1" applyAlignment="1" applyProtection="1">
      <alignment horizontal="left" vertical="center"/>
    </xf>
    <xf numFmtId="4" fontId="40" fillId="31" borderId="32" xfId="0" applyNumberFormat="1" applyFont="1" applyFill="1" applyBorder="1" applyAlignment="1" applyProtection="1">
      <alignment vertical="center"/>
    </xf>
    <xf numFmtId="2" fontId="40" fillId="0" borderId="32" xfId="0" applyNumberFormat="1" applyFont="1" applyFill="1" applyBorder="1" applyAlignment="1" applyProtection="1">
      <alignment vertical="center"/>
    </xf>
    <xf numFmtId="171" fontId="40" fillId="0" borderId="32" xfId="0" applyNumberFormat="1" applyFont="1" applyFill="1" applyBorder="1" applyAlignment="1" applyProtection="1">
      <alignment vertical="center"/>
    </xf>
    <xf numFmtId="49" fontId="40" fillId="32" borderId="32" xfId="0" applyNumberFormat="1" applyFont="1" applyFill="1" applyBorder="1" applyAlignment="1" applyProtection="1">
      <alignment vertical="center"/>
    </xf>
    <xf numFmtId="49" fontId="40" fillId="32" borderId="32" xfId="0" applyNumberFormat="1" applyFont="1" applyFill="1" applyBorder="1" applyAlignment="1" applyProtection="1">
      <alignment horizontal="center" vertical="center"/>
    </xf>
    <xf numFmtId="4" fontId="40" fillId="32" borderId="32" xfId="0" applyNumberFormat="1" applyFont="1" applyFill="1" applyBorder="1" applyAlignment="1" applyProtection="1">
      <alignment vertical="center"/>
    </xf>
    <xf numFmtId="4" fontId="56" fillId="33" borderId="32" xfId="0" applyNumberFormat="1" applyFont="1" applyFill="1" applyBorder="1" applyAlignment="1" applyProtection="1">
      <alignment vertical="center"/>
    </xf>
    <xf numFmtId="49" fontId="0" fillId="21" borderId="32" xfId="0" applyNumberFormat="1" applyFill="1" applyBorder="1" applyAlignment="1" applyProtection="1">
      <alignment horizontal="left" vertical="center"/>
    </xf>
    <xf numFmtId="49" fontId="0" fillId="21" borderId="32" xfId="0" applyNumberFormat="1" applyFill="1" applyBorder="1" applyAlignment="1" applyProtection="1">
      <alignment horizontal="center" vertical="center"/>
    </xf>
    <xf numFmtId="4" fontId="0" fillId="0" borderId="32" xfId="0" applyNumberFormat="1" applyFont="1" applyFill="1" applyBorder="1" applyAlignment="1" applyProtection="1">
      <alignment vertical="center"/>
      <protection locked="0"/>
    </xf>
    <xf numFmtId="49" fontId="0" fillId="21" borderId="32" xfId="0" applyNumberFormat="1" applyFill="1" applyBorder="1" applyAlignment="1" applyProtection="1">
      <alignment horizontal="left" vertical="center" wrapText="1"/>
    </xf>
    <xf numFmtId="49" fontId="0" fillId="21" borderId="32" xfId="0" applyNumberFormat="1" applyFill="1" applyBorder="1" applyAlignment="1" applyProtection="1">
      <alignment horizontal="center" vertical="center" wrapText="1"/>
    </xf>
    <xf numFmtId="49" fontId="55" fillId="21" borderId="32" xfId="0" applyNumberFormat="1" applyFont="1" applyFill="1" applyBorder="1" applyAlignment="1" applyProtection="1">
      <alignment horizontal="left" vertical="center"/>
    </xf>
    <xf numFmtId="49" fontId="55" fillId="21" borderId="32" xfId="0" applyNumberFormat="1" applyFont="1" applyFill="1" applyBorder="1" applyAlignment="1" applyProtection="1">
      <alignment horizontal="center" vertical="center"/>
    </xf>
    <xf numFmtId="49" fontId="55" fillId="21" borderId="32" xfId="0" applyNumberFormat="1" applyFont="1" applyFill="1" applyBorder="1" applyAlignment="1" applyProtection="1">
      <alignment horizontal="left" vertical="center" wrapText="1"/>
    </xf>
    <xf numFmtId="49" fontId="55" fillId="21" borderId="32" xfId="0" applyNumberFormat="1" applyFont="1" applyFill="1" applyBorder="1" applyAlignment="1" applyProtection="1">
      <alignment horizontal="center" vertical="center" wrapText="1"/>
    </xf>
    <xf numFmtId="49" fontId="40" fillId="20" borderId="32" xfId="0" applyNumberFormat="1" applyFont="1" applyFill="1" applyBorder="1" applyAlignment="1" applyProtection="1">
      <alignment vertical="center"/>
    </xf>
    <xf numFmtId="49" fontId="40" fillId="20" borderId="32" xfId="0" applyNumberFormat="1" applyFont="1" applyFill="1" applyBorder="1" applyAlignment="1" applyProtection="1">
      <alignment horizontal="center" vertical="center"/>
    </xf>
    <xf numFmtId="49" fontId="40" fillId="32" borderId="32" xfId="0" applyNumberFormat="1" applyFont="1" applyFill="1" applyBorder="1" applyAlignment="1" applyProtection="1">
      <alignment vertical="center" wrapText="1"/>
    </xf>
    <xf numFmtId="49" fontId="40" fillId="32" borderId="32" xfId="0" applyNumberFormat="1" applyFont="1" applyFill="1" applyBorder="1" applyAlignment="1" applyProtection="1">
      <alignment horizontal="center" vertical="center" wrapText="1"/>
    </xf>
    <xf numFmtId="4" fontId="55" fillId="33" borderId="32" xfId="0" applyNumberFormat="1" applyFont="1" applyFill="1" applyBorder="1" applyAlignment="1" applyProtection="1">
      <alignment vertical="center"/>
    </xf>
    <xf numFmtId="49" fontId="0" fillId="21" borderId="32" xfId="0" applyNumberFormat="1" applyFont="1" applyFill="1" applyBorder="1" applyAlignment="1" applyProtection="1">
      <alignment horizontal="left" vertical="center"/>
    </xf>
    <xf numFmtId="49" fontId="0" fillId="21" borderId="23" xfId="0" applyNumberFormat="1" applyFill="1" applyBorder="1" applyAlignment="1" applyProtection="1">
      <alignment horizontal="left" vertical="center"/>
    </xf>
    <xf numFmtId="49" fontId="0" fillId="21" borderId="23" xfId="0" applyNumberFormat="1" applyFill="1" applyBorder="1" applyAlignment="1" applyProtection="1">
      <alignment horizontal="center" vertical="center"/>
    </xf>
    <xf numFmtId="4" fontId="40" fillId="32" borderId="23" xfId="0" applyNumberFormat="1" applyFont="1" applyFill="1" applyBorder="1" applyAlignment="1" applyProtection="1">
      <alignment vertical="center"/>
    </xf>
    <xf numFmtId="4" fontId="0" fillId="0" borderId="23" xfId="0" applyNumberFormat="1" applyFont="1" applyFill="1" applyBorder="1" applyAlignment="1" applyProtection="1">
      <alignment horizontal="right" vertical="center"/>
      <protection locked="0"/>
    </xf>
    <xf numFmtId="4" fontId="0" fillId="0" borderId="23" xfId="0" applyNumberFormat="1" applyFont="1" applyFill="1" applyBorder="1" applyAlignment="1" applyProtection="1">
      <alignment vertical="center"/>
      <protection locked="0"/>
    </xf>
    <xf numFmtId="49" fontId="0" fillId="0" borderId="23" xfId="0" applyNumberFormat="1" applyFill="1" applyBorder="1" applyAlignment="1" applyProtection="1">
      <alignment horizontal="left" vertical="center"/>
    </xf>
    <xf numFmtId="49" fontId="0" fillId="0" borderId="23" xfId="0" applyNumberFormat="1" applyFill="1" applyBorder="1" applyAlignment="1" applyProtection="1">
      <alignment horizontal="center" vertical="center"/>
    </xf>
    <xf numFmtId="4" fontId="40" fillId="0" borderId="23" xfId="0" applyNumberFormat="1" applyFont="1" applyFill="1" applyBorder="1" applyAlignment="1" applyProtection="1">
      <alignment vertical="center"/>
    </xf>
    <xf numFmtId="4" fontId="0" fillId="0" borderId="23" xfId="0" applyNumberFormat="1" applyFont="1" applyFill="1" applyBorder="1" applyAlignment="1" applyProtection="1">
      <alignment horizontal="right" vertical="center"/>
    </xf>
    <xf numFmtId="4" fontId="0" fillId="0" borderId="23" xfId="0" applyNumberFormat="1" applyFont="1" applyFill="1" applyBorder="1" applyAlignment="1" applyProtection="1">
      <alignment vertical="center"/>
    </xf>
    <xf numFmtId="49" fontId="55" fillId="21" borderId="23" xfId="0" applyNumberFormat="1" applyFont="1" applyFill="1" applyBorder="1" applyAlignment="1" applyProtection="1">
      <alignment horizontal="left" vertical="center"/>
    </xf>
    <xf numFmtId="4" fontId="40" fillId="21" borderId="23" xfId="0" applyNumberFormat="1" applyFont="1" applyFill="1" applyBorder="1" applyAlignment="1" applyProtection="1">
      <alignment vertical="center"/>
    </xf>
    <xf numFmtId="4" fontId="0" fillId="21" borderId="23" xfId="0" applyNumberFormat="1" applyFont="1" applyFill="1" applyBorder="1" applyAlignment="1" applyProtection="1">
      <alignment horizontal="right" vertical="center"/>
    </xf>
    <xf numFmtId="4" fontId="0" fillId="21" borderId="23" xfId="0" applyNumberFormat="1" applyFont="1" applyFill="1" applyBorder="1" applyAlignment="1" applyProtection="1">
      <alignment vertical="center"/>
    </xf>
    <xf numFmtId="4" fontId="40" fillId="30" borderId="32" xfId="0" applyNumberFormat="1" applyFont="1" applyFill="1" applyBorder="1" applyAlignment="1" applyProtection="1">
      <alignment vertical="center"/>
    </xf>
    <xf numFmtId="4" fontId="5" fillId="30" borderId="32" xfId="51" applyNumberFormat="1" applyFont="1" applyFill="1" applyBorder="1" applyAlignment="1" applyProtection="1">
      <alignment vertical="center"/>
    </xf>
    <xf numFmtId="2" fontId="5" fillId="21" borderId="32" xfId="0" applyNumberFormat="1" applyFont="1" applyFill="1" applyBorder="1" applyAlignment="1" applyProtection="1">
      <alignment vertical="center"/>
    </xf>
    <xf numFmtId="4" fontId="40" fillId="30" borderId="32" xfId="0" quotePrefix="1" applyNumberFormat="1" applyFont="1" applyFill="1" applyBorder="1" applyAlignment="1" applyProtection="1">
      <alignment vertical="center"/>
    </xf>
    <xf numFmtId="2" fontId="55" fillId="30" borderId="32" xfId="0" applyNumberFormat="1" applyFont="1" applyFill="1" applyBorder="1" applyAlignment="1" applyProtection="1">
      <alignment vertical="center"/>
    </xf>
    <xf numFmtId="49" fontId="55" fillId="30" borderId="32" xfId="51" applyNumberFormat="1" applyFont="1" applyFill="1" applyBorder="1" applyAlignment="1" applyProtection="1">
      <alignment vertical="center"/>
    </xf>
    <xf numFmtId="4" fontId="55" fillId="30" borderId="32" xfId="51" quotePrefix="1" applyNumberFormat="1" applyFont="1" applyFill="1" applyBorder="1" applyAlignment="1" applyProtection="1">
      <alignment vertical="center"/>
    </xf>
    <xf numFmtId="172" fontId="5" fillId="30" borderId="32" xfId="51" applyNumberFormat="1" applyFont="1" applyFill="1" applyBorder="1" applyAlignment="1" applyProtection="1">
      <alignment vertical="center"/>
    </xf>
    <xf numFmtId="4" fontId="55" fillId="30" borderId="32" xfId="51" applyNumberFormat="1" applyFont="1" applyFill="1" applyBorder="1" applyAlignment="1" applyProtection="1">
      <alignment vertical="center"/>
    </xf>
    <xf numFmtId="1" fontId="5" fillId="30" borderId="32" xfId="51" applyNumberFormat="1" applyFont="1" applyFill="1" applyBorder="1" applyAlignment="1" applyProtection="1">
      <alignment vertical="center"/>
    </xf>
    <xf numFmtId="49" fontId="5" fillId="34" borderId="32" xfId="51" applyNumberFormat="1" applyFont="1" applyFill="1" applyBorder="1" applyAlignment="1" applyProtection="1">
      <alignment vertical="center"/>
    </xf>
    <xf numFmtId="49" fontId="55" fillId="34" borderId="32" xfId="0" applyNumberFormat="1" applyFont="1" applyFill="1" applyBorder="1" applyAlignment="1" applyProtection="1">
      <alignment horizontal="center" vertical="center"/>
    </xf>
    <xf numFmtId="49" fontId="55" fillId="34" borderId="32" xfId="0" applyNumberFormat="1" applyFont="1" applyFill="1" applyBorder="1" applyAlignment="1" applyProtection="1">
      <alignment vertical="center"/>
    </xf>
    <xf numFmtId="172" fontId="5" fillId="34" borderId="32" xfId="51" applyNumberFormat="1" applyFont="1" applyFill="1" applyBorder="1" applyAlignment="1" applyProtection="1">
      <alignment vertical="center"/>
    </xf>
    <xf numFmtId="172" fontId="55" fillId="35" borderId="32" xfId="51" applyNumberFormat="1" applyFont="1" applyFill="1" applyBorder="1" applyAlignment="1" applyProtection="1">
      <alignment vertical="center"/>
    </xf>
    <xf numFmtId="49" fontId="55" fillId="34" borderId="32" xfId="51" applyNumberFormat="1" applyFont="1" applyFill="1" applyBorder="1" applyAlignment="1" applyProtection="1">
      <alignment vertical="center"/>
    </xf>
    <xf numFmtId="4" fontId="5" fillId="34" borderId="32" xfId="51" applyNumberFormat="1" applyFont="1" applyFill="1" applyBorder="1" applyAlignment="1" applyProtection="1">
      <alignment vertical="center"/>
    </xf>
    <xf numFmtId="49" fontId="5" fillId="34" borderId="69" xfId="51" applyNumberFormat="1" applyFont="1" applyFill="1" applyBorder="1" applyAlignment="1" applyProtection="1">
      <alignment vertical="center"/>
    </xf>
    <xf numFmtId="49" fontId="55" fillId="34" borderId="69" xfId="0" applyNumberFormat="1" applyFont="1" applyFill="1" applyBorder="1" applyAlignment="1" applyProtection="1">
      <alignment horizontal="center" vertical="center"/>
    </xf>
    <xf numFmtId="49" fontId="55" fillId="34" borderId="69" xfId="51" applyNumberFormat="1" applyFont="1" applyFill="1" applyBorder="1" applyAlignment="1" applyProtection="1">
      <alignment vertical="center"/>
    </xf>
    <xf numFmtId="4" fontId="5" fillId="34" borderId="69" xfId="51" applyNumberFormat="1" applyFont="1" applyFill="1" applyBorder="1" applyAlignment="1" applyProtection="1">
      <alignment vertical="center"/>
    </xf>
    <xf numFmtId="4" fontId="55" fillId="35" borderId="69" xfId="51" applyNumberFormat="1" applyFont="1" applyFill="1" applyBorder="1" applyAlignment="1" applyProtection="1">
      <alignment vertical="center"/>
    </xf>
    <xf numFmtId="49" fontId="40" fillId="34" borderId="46" xfId="51" applyNumberFormat="1" applyFont="1" applyFill="1" applyBorder="1" applyAlignment="1" applyProtection="1">
      <alignment vertical="center"/>
    </xf>
    <xf numFmtId="49" fontId="55" fillId="24" borderId="46" xfId="0" applyNumberFormat="1" applyFont="1" applyFill="1" applyBorder="1" applyAlignment="1" applyProtection="1">
      <alignment horizontal="center" vertical="center"/>
    </xf>
    <xf numFmtId="49" fontId="55" fillId="24" borderId="46" xfId="0" applyNumberFormat="1" applyFont="1" applyFill="1" applyBorder="1" applyAlignment="1" applyProtection="1">
      <alignment horizontal="left" vertical="center"/>
    </xf>
    <xf numFmtId="4" fontId="40" fillId="35" borderId="46" xfId="0" applyNumberFormat="1" applyFont="1" applyFill="1" applyBorder="1" applyAlignment="1" applyProtection="1">
      <alignment vertical="center"/>
    </xf>
    <xf numFmtId="172" fontId="0" fillId="24" borderId="46" xfId="0" applyNumberFormat="1" applyFont="1" applyFill="1" applyBorder="1" applyAlignment="1" applyProtection="1">
      <alignment horizontal="right" vertical="center"/>
    </xf>
    <xf numFmtId="172" fontId="0" fillId="24" borderId="46" xfId="0" applyNumberFormat="1" applyFont="1" applyFill="1" applyBorder="1" applyAlignment="1" applyProtection="1">
      <alignment vertical="center"/>
    </xf>
    <xf numFmtId="49" fontId="40" fillId="34" borderId="65" xfId="0" applyNumberFormat="1" applyFont="1" applyFill="1" applyBorder="1" applyAlignment="1" applyProtection="1">
      <alignment vertical="center"/>
    </xf>
    <xf numFmtId="49" fontId="55" fillId="24" borderId="65" xfId="0" applyNumberFormat="1" applyFont="1" applyFill="1" applyBorder="1" applyAlignment="1" applyProtection="1">
      <alignment horizontal="center" vertical="center"/>
    </xf>
    <xf numFmtId="49" fontId="55" fillId="24" borderId="65" xfId="0" applyNumberFormat="1" applyFont="1" applyFill="1" applyBorder="1" applyAlignment="1" applyProtection="1">
      <alignment horizontal="left" vertical="center"/>
    </xf>
    <xf numFmtId="4" fontId="40" fillId="35" borderId="65" xfId="0" applyNumberFormat="1" applyFont="1" applyFill="1" applyBorder="1" applyAlignment="1" applyProtection="1">
      <alignment vertical="center"/>
    </xf>
    <xf numFmtId="172" fontId="0" fillId="24" borderId="65" xfId="0" applyNumberFormat="1" applyFont="1" applyFill="1" applyBorder="1" applyAlignment="1" applyProtection="1">
      <alignment horizontal="right" vertical="center"/>
    </xf>
    <xf numFmtId="172" fontId="0" fillId="24" borderId="65" xfId="0" applyNumberFormat="1" applyFont="1" applyFill="1" applyBorder="1" applyAlignment="1" applyProtection="1">
      <alignment vertical="center"/>
    </xf>
    <xf numFmtId="49" fontId="40" fillId="34" borderId="45" xfId="0" applyNumberFormat="1" applyFont="1" applyFill="1" applyBorder="1" applyAlignment="1" applyProtection="1">
      <alignment vertical="center"/>
    </xf>
    <xf numFmtId="49" fontId="40" fillId="34" borderId="48" xfId="0" applyNumberFormat="1" applyFont="1" applyFill="1" applyBorder="1" applyAlignment="1" applyProtection="1">
      <alignment horizontal="center" vertical="center"/>
    </xf>
    <xf numFmtId="49" fontId="40" fillId="34" borderId="48" xfId="0" applyNumberFormat="1" applyFont="1" applyFill="1" applyBorder="1" applyAlignment="1" applyProtection="1">
      <alignment vertical="center"/>
    </xf>
    <xf numFmtId="172" fontId="40" fillId="34" borderId="46" xfId="0" applyNumberFormat="1" applyFont="1" applyFill="1" applyBorder="1" applyAlignment="1" applyProtection="1">
      <alignment vertical="center"/>
    </xf>
    <xf numFmtId="172" fontId="40" fillId="34" borderId="47" xfId="0" applyNumberFormat="1" applyFont="1" applyFill="1" applyBorder="1" applyAlignment="1" applyProtection="1">
      <alignment vertical="center"/>
    </xf>
    <xf numFmtId="4" fontId="40" fillId="34" borderId="46" xfId="0" applyNumberFormat="1" applyFont="1" applyFill="1" applyBorder="1" applyAlignment="1" applyProtection="1">
      <alignment vertical="center"/>
    </xf>
    <xf numFmtId="4" fontId="40" fillId="34" borderId="68" xfId="0" applyNumberFormat="1" applyFont="1" applyFill="1" applyBorder="1" applyAlignment="1" applyProtection="1">
      <alignment vertical="center"/>
    </xf>
    <xf numFmtId="49" fontId="0" fillId="20" borderId="23" xfId="0" applyNumberFormat="1" applyFill="1" applyBorder="1" applyAlignment="1" applyProtection="1">
      <alignment vertical="center"/>
    </xf>
    <xf numFmtId="49" fontId="0" fillId="20" borderId="46" xfId="0" applyNumberFormat="1" applyFill="1" applyBorder="1" applyAlignment="1" applyProtection="1">
      <alignment horizontal="center" vertical="center"/>
    </xf>
    <xf numFmtId="49" fontId="0" fillId="20" borderId="46" xfId="0" applyNumberFormat="1" applyFill="1" applyBorder="1" applyAlignment="1" applyProtection="1">
      <alignment vertical="center"/>
    </xf>
    <xf numFmtId="49" fontId="40" fillId="20" borderId="46" xfId="0" applyNumberFormat="1" applyFont="1" applyFill="1" applyBorder="1" applyAlignment="1" applyProtection="1">
      <alignment vertical="center"/>
    </xf>
    <xf numFmtId="10" fontId="5" fillId="0" borderId="46" xfId="41" applyNumberFormat="1" applyFont="1" applyFill="1" applyBorder="1" applyAlignment="1" applyProtection="1">
      <alignment vertical="center"/>
      <protection locked="0"/>
    </xf>
    <xf numFmtId="4" fontId="40" fillId="34" borderId="47" xfId="0" applyNumberFormat="1" applyFont="1" applyFill="1" applyBorder="1" applyAlignment="1" applyProtection="1">
      <alignment vertical="center"/>
    </xf>
    <xf numFmtId="4" fontId="0" fillId="24" borderId="32" xfId="0" applyNumberFormat="1" applyFill="1" applyBorder="1" applyAlignment="1" applyProtection="1">
      <alignment vertical="center"/>
    </xf>
    <xf numFmtId="4" fontId="0" fillId="0" borderId="10" xfId="0" applyNumberFormat="1" applyFill="1" applyBorder="1" applyAlignment="1" applyProtection="1">
      <alignment vertical="center"/>
    </xf>
    <xf numFmtId="4" fontId="0" fillId="0" borderId="0" xfId="0" applyNumberFormat="1" applyFill="1" applyBorder="1" applyAlignment="1" applyProtection="1">
      <alignment vertical="center"/>
    </xf>
    <xf numFmtId="4" fontId="0" fillId="21" borderId="32" xfId="0" applyNumberFormat="1" applyFill="1" applyBorder="1" applyAlignment="1" applyProtection="1">
      <alignment vertical="center"/>
    </xf>
    <xf numFmtId="49" fontId="40" fillId="36" borderId="53" xfId="0" applyNumberFormat="1" applyFont="1" applyFill="1" applyBorder="1" applyAlignment="1" applyProtection="1">
      <alignment vertical="center"/>
    </xf>
    <xf numFmtId="49" fontId="40" fillId="36" borderId="33" xfId="0" applyNumberFormat="1" applyFont="1" applyFill="1" applyBorder="1" applyAlignment="1" applyProtection="1">
      <alignment horizontal="center" vertical="center"/>
    </xf>
    <xf numFmtId="49" fontId="40" fillId="36" borderId="33" xfId="0" applyNumberFormat="1" applyFont="1" applyFill="1" applyBorder="1" applyAlignment="1" applyProtection="1">
      <alignment vertical="center"/>
    </xf>
    <xf numFmtId="4" fontId="40" fillId="32" borderId="33" xfId="0" applyNumberFormat="1" applyFont="1" applyFill="1" applyBorder="1" applyAlignment="1" applyProtection="1">
      <alignment vertical="center"/>
    </xf>
    <xf numFmtId="10" fontId="5" fillId="0" borderId="33" xfId="41" applyNumberFormat="1" applyFont="1" applyFill="1" applyBorder="1" applyAlignment="1" applyProtection="1">
      <alignment vertical="center"/>
      <protection locked="0"/>
    </xf>
    <xf numFmtId="4" fontId="5" fillId="21" borderId="32" xfId="41" applyNumberFormat="1" applyFont="1" applyFill="1" applyBorder="1" applyAlignment="1" applyProtection="1">
      <alignment vertical="center"/>
    </xf>
    <xf numFmtId="49" fontId="40" fillId="32" borderId="58" xfId="0" applyNumberFormat="1" applyFont="1" applyFill="1" applyBorder="1" applyAlignment="1" applyProtection="1">
      <alignment vertical="center" wrapText="1"/>
    </xf>
    <xf numFmtId="49" fontId="40" fillId="32" borderId="58" xfId="0" applyNumberFormat="1" applyFont="1" applyFill="1" applyBorder="1" applyAlignment="1" applyProtection="1">
      <alignment horizontal="center" vertical="center" wrapText="1"/>
    </xf>
    <xf numFmtId="4" fontId="40" fillId="32" borderId="58" xfId="0" applyNumberFormat="1" applyFont="1" applyFill="1" applyBorder="1" applyAlignment="1" applyProtection="1">
      <alignment vertical="center"/>
    </xf>
    <xf numFmtId="4" fontId="5" fillId="21" borderId="58" xfId="41" applyNumberFormat="1" applyFont="1" applyFill="1" applyBorder="1" applyAlignment="1" applyProtection="1">
      <alignment vertical="center"/>
    </xf>
    <xf numFmtId="49" fontId="40" fillId="0" borderId="0" xfId="0" applyNumberFormat="1" applyFont="1" applyFill="1" applyBorder="1" applyAlignment="1" applyProtection="1">
      <alignment vertical="center"/>
    </xf>
    <xf numFmtId="49" fontId="40" fillId="0" borderId="0" xfId="0" applyNumberFormat="1" applyFont="1" applyFill="1" applyBorder="1" applyAlignment="1" applyProtection="1">
      <alignment horizontal="center" vertical="center"/>
    </xf>
    <xf numFmtId="4" fontId="40" fillId="0" borderId="33" xfId="0" applyNumberFormat="1" applyFont="1" applyFill="1" applyBorder="1" applyAlignment="1" applyProtection="1">
      <alignment vertical="center"/>
    </xf>
    <xf numFmtId="4" fontId="40" fillId="0" borderId="0" xfId="0" applyNumberFormat="1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40" fillId="20" borderId="32" xfId="0" applyFont="1" applyFill="1" applyBorder="1" applyAlignment="1" applyProtection="1">
      <alignment vertical="center"/>
    </xf>
    <xf numFmtId="1" fontId="40" fillId="21" borderId="32" xfId="0" applyNumberFormat="1" applyFont="1" applyFill="1" applyBorder="1" applyAlignment="1" applyProtection="1">
      <alignment vertical="center"/>
    </xf>
    <xf numFmtId="49" fontId="0" fillId="20" borderId="32" xfId="0" applyNumberFormat="1" applyFill="1" applyBorder="1" applyAlignment="1" applyProtection="1">
      <alignment vertical="center"/>
    </xf>
    <xf numFmtId="49" fontId="0" fillId="20" borderId="32" xfId="0" applyNumberFormat="1" applyFill="1" applyBorder="1" applyAlignment="1" applyProtection="1">
      <alignment horizontal="center" vertical="center"/>
    </xf>
    <xf numFmtId="4" fontId="0" fillId="21" borderId="32" xfId="0" applyNumberFormat="1" applyFont="1" applyFill="1" applyBorder="1" applyAlignment="1" applyProtection="1">
      <alignment vertical="center"/>
    </xf>
    <xf numFmtId="49" fontId="0" fillId="20" borderId="23" xfId="0" applyNumberFormat="1" applyFill="1" applyBorder="1" applyAlignment="1" applyProtection="1">
      <alignment horizontal="center" vertical="center"/>
    </xf>
    <xf numFmtId="49" fontId="40" fillId="20" borderId="45" xfId="0" applyNumberFormat="1" applyFont="1" applyFill="1" applyBorder="1" applyAlignment="1" applyProtection="1">
      <alignment vertical="center"/>
    </xf>
    <xf numFmtId="49" fontId="40" fillId="20" borderId="48" xfId="0" applyNumberFormat="1" applyFont="1" applyFill="1" applyBorder="1" applyAlignment="1" applyProtection="1">
      <alignment horizontal="center" vertical="center"/>
    </xf>
    <xf numFmtId="49" fontId="40" fillId="20" borderId="48" xfId="0" applyNumberFormat="1" applyFont="1" applyFill="1" applyBorder="1" applyAlignment="1" applyProtection="1">
      <alignment vertical="center"/>
    </xf>
    <xf numFmtId="0" fontId="40" fillId="20" borderId="46" xfId="0" applyFont="1" applyFill="1" applyBorder="1" applyAlignment="1" applyProtection="1">
      <alignment vertical="center"/>
    </xf>
    <xf numFmtId="4" fontId="40" fillId="21" borderId="46" xfId="0" applyNumberFormat="1" applyFont="1" applyFill="1" applyBorder="1" applyAlignment="1" applyProtection="1">
      <alignment vertical="center"/>
    </xf>
    <xf numFmtId="0" fontId="40" fillId="0" borderId="0" xfId="0" applyFont="1" applyFill="1" applyBorder="1" applyAlignment="1" applyProtection="1">
      <alignment vertical="center"/>
    </xf>
    <xf numFmtId="0" fontId="40" fillId="0" borderId="0" xfId="0" applyFont="1" applyFill="1" applyBorder="1" applyAlignment="1" applyProtection="1">
      <alignment horizontal="center" vertical="center"/>
    </xf>
    <xf numFmtId="0" fontId="40" fillId="20" borderId="32" xfId="0" applyFont="1" applyFill="1" applyBorder="1" applyAlignment="1" applyProtection="1">
      <alignment horizontal="center" vertical="center"/>
    </xf>
    <xf numFmtId="0" fontId="40" fillId="20" borderId="23" xfId="0" applyFont="1" applyFill="1" applyBorder="1" applyAlignment="1" applyProtection="1">
      <alignment vertical="center"/>
    </xf>
    <xf numFmtId="0" fontId="40" fillId="20" borderId="23" xfId="0" applyFont="1" applyFill="1" applyBorder="1" applyAlignment="1" applyProtection="1">
      <alignment horizontal="center" vertical="center"/>
    </xf>
    <xf numFmtId="1" fontId="40" fillId="0" borderId="23" xfId="0" applyNumberFormat="1" applyFont="1" applyFill="1" applyBorder="1" applyAlignment="1" applyProtection="1">
      <alignment horizontal="center" vertical="center"/>
      <protection locked="0"/>
    </xf>
    <xf numFmtId="49" fontId="40" fillId="36" borderId="32" xfId="0" applyNumberFormat="1" applyFont="1" applyFill="1" applyBorder="1" applyAlignment="1" applyProtection="1">
      <alignment vertical="center"/>
    </xf>
    <xf numFmtId="49" fontId="5" fillId="36" borderId="32" xfId="0" applyNumberFormat="1" applyFont="1" applyFill="1" applyBorder="1" applyAlignment="1" applyProtection="1">
      <alignment horizontal="center" vertical="center"/>
    </xf>
    <xf numFmtId="49" fontId="5" fillId="36" borderId="32" xfId="0" applyNumberFormat="1" applyFont="1" applyFill="1" applyBorder="1" applyAlignment="1" applyProtection="1">
      <alignment vertical="center"/>
    </xf>
    <xf numFmtId="4" fontId="40" fillId="36" borderId="32" xfId="0" applyNumberFormat="1" applyFont="1" applyFill="1" applyBorder="1" applyAlignment="1" applyProtection="1">
      <alignment vertical="center"/>
    </xf>
    <xf numFmtId="170" fontId="5" fillId="0" borderId="32" xfId="0" applyNumberFormat="1" applyFont="1" applyFill="1" applyBorder="1" applyAlignment="1" applyProtection="1">
      <alignment horizontal="center" vertical="center"/>
      <protection locked="0"/>
    </xf>
    <xf numFmtId="0" fontId="5" fillId="20" borderId="32" xfId="0" applyFont="1" applyFill="1" applyBorder="1" applyAlignment="1" applyProtection="1">
      <alignment horizontal="center" vertical="center"/>
    </xf>
    <xf numFmtId="0" fontId="5" fillId="20" borderId="32" xfId="0" applyFont="1" applyFill="1" applyBorder="1" applyAlignment="1" applyProtection="1">
      <alignment vertical="center"/>
    </xf>
    <xf numFmtId="0" fontId="40" fillId="0" borderId="32" xfId="0" applyFont="1" applyFill="1" applyBorder="1" applyAlignment="1" applyProtection="1">
      <alignment horizontal="center" vertical="center"/>
      <protection locked="0"/>
    </xf>
    <xf numFmtId="49" fontId="40" fillId="20" borderId="32" xfId="51" applyNumberFormat="1" applyFont="1" applyFill="1" applyBorder="1" applyAlignment="1" applyProtection="1">
      <alignment horizontal="left" vertical="center" wrapText="1"/>
    </xf>
    <xf numFmtId="49" fontId="5" fillId="20" borderId="32" xfId="51" applyNumberFormat="1" applyFont="1" applyFill="1" applyBorder="1" applyAlignment="1" applyProtection="1">
      <alignment horizontal="center" vertical="center" wrapText="1"/>
    </xf>
    <xf numFmtId="49" fontId="5" fillId="20" borderId="32" xfId="51" applyNumberFormat="1" applyFont="1" applyFill="1" applyBorder="1" applyAlignment="1" applyProtection="1">
      <alignment horizontal="left" vertical="center" wrapText="1"/>
    </xf>
    <xf numFmtId="0" fontId="40" fillId="20" borderId="32" xfId="51" applyFont="1" applyFill="1" applyBorder="1" applyAlignment="1" applyProtection="1">
      <alignment horizontal="left" vertical="center" wrapText="1"/>
    </xf>
    <xf numFmtId="2" fontId="5" fillId="0" borderId="32" xfId="0" applyNumberFormat="1" applyFont="1" applyFill="1" applyBorder="1" applyAlignment="1" applyProtection="1">
      <alignment vertical="center"/>
      <protection locked="0"/>
    </xf>
    <xf numFmtId="0" fontId="40" fillId="21" borderId="32" xfId="0" applyNumberFormat="1" applyFont="1" applyFill="1" applyBorder="1" applyAlignment="1" applyProtection="1">
      <alignment horizontal="left" vertical="center" wrapText="1"/>
    </xf>
    <xf numFmtId="0" fontId="40" fillId="21" borderId="32" xfId="0" applyNumberFormat="1" applyFont="1" applyFill="1" applyBorder="1" applyAlignment="1" applyProtection="1">
      <alignment horizontal="center" vertical="center" wrapText="1"/>
    </xf>
    <xf numFmtId="0" fontId="40" fillId="21" borderId="32" xfId="0" applyFont="1" applyFill="1" applyBorder="1" applyAlignment="1" applyProtection="1">
      <alignment vertical="center"/>
    </xf>
    <xf numFmtId="4" fontId="5" fillId="27" borderId="32" xfId="0" applyNumberFormat="1" applyFont="1" applyFill="1" applyBorder="1" applyAlignment="1" applyProtection="1">
      <alignment horizontal="right" vertical="center"/>
      <protection locked="0"/>
    </xf>
    <xf numFmtId="0" fontId="55" fillId="21" borderId="53" xfId="0" applyFont="1" applyFill="1" applyBorder="1" applyAlignment="1" applyProtection="1">
      <alignment vertical="center"/>
    </xf>
    <xf numFmtId="0" fontId="55" fillId="21" borderId="53" xfId="0" applyFont="1" applyFill="1" applyBorder="1" applyAlignment="1" applyProtection="1">
      <alignment horizontal="center" vertical="center"/>
    </xf>
    <xf numFmtId="2" fontId="55" fillId="0" borderId="53" xfId="0" applyNumberFormat="1" applyFont="1" applyFill="1" applyBorder="1" applyAlignment="1" applyProtection="1">
      <alignment vertical="center"/>
    </xf>
    <xf numFmtId="0" fontId="55" fillId="21" borderId="32" xfId="0" applyFont="1" applyFill="1" applyBorder="1" applyAlignment="1" applyProtection="1">
      <alignment vertical="center"/>
    </xf>
    <xf numFmtId="0" fontId="55" fillId="21" borderId="32" xfId="0" applyFont="1" applyFill="1" applyBorder="1" applyAlignment="1" applyProtection="1">
      <alignment horizontal="center" vertical="center"/>
    </xf>
    <xf numFmtId="2" fontId="55" fillId="0" borderId="32" xfId="0" applyNumberFormat="1" applyFont="1" applyFill="1" applyBorder="1" applyAlignment="1" applyProtection="1">
      <alignment vertical="center"/>
    </xf>
    <xf numFmtId="2" fontId="55" fillId="0" borderId="32" xfId="0" applyNumberFormat="1" applyFont="1" applyBorder="1" applyAlignment="1" applyProtection="1">
      <alignment vertical="center"/>
    </xf>
    <xf numFmtId="49" fontId="55" fillId="25" borderId="33" xfId="0" applyNumberFormat="1" applyFont="1" applyFill="1" applyBorder="1" applyAlignment="1" applyProtection="1">
      <alignment horizontal="left" vertical="center" wrapText="1"/>
    </xf>
    <xf numFmtId="49" fontId="55" fillId="25" borderId="33" xfId="0" applyNumberFormat="1" applyFont="1" applyFill="1" applyBorder="1" applyAlignment="1" applyProtection="1">
      <alignment horizontal="center" vertical="center" wrapText="1"/>
    </xf>
    <xf numFmtId="0" fontId="55" fillId="25" borderId="33" xfId="0" applyFont="1" applyFill="1" applyBorder="1" applyAlignment="1" applyProtection="1">
      <alignment horizontal="left" vertical="center" wrapText="1"/>
    </xf>
    <xf numFmtId="4" fontId="0" fillId="25" borderId="33" xfId="0" applyNumberFormat="1" applyFont="1" applyFill="1" applyBorder="1" applyAlignment="1" applyProtection="1">
      <alignment vertical="center"/>
    </xf>
    <xf numFmtId="49" fontId="55" fillId="0" borderId="33" xfId="0" applyNumberFormat="1" applyFont="1" applyFill="1" applyBorder="1" applyAlignment="1" applyProtection="1">
      <alignment horizontal="left" vertical="center" wrapText="1"/>
      <protection locked="0"/>
    </xf>
    <xf numFmtId="49" fontId="55" fillId="0" borderId="33" xfId="0" applyNumberFormat="1" applyFont="1" applyFill="1" applyBorder="1" applyAlignment="1" applyProtection="1">
      <alignment horizontal="center" vertical="center" wrapText="1"/>
    </xf>
    <xf numFmtId="49" fontId="55" fillId="0" borderId="33" xfId="0" applyNumberFormat="1" applyFont="1" applyFill="1" applyBorder="1" applyAlignment="1" applyProtection="1">
      <alignment horizontal="left" vertical="center" wrapText="1"/>
    </xf>
    <xf numFmtId="0" fontId="55" fillId="0" borderId="33" xfId="0" applyFont="1" applyFill="1" applyBorder="1" applyAlignment="1" applyProtection="1">
      <alignment horizontal="left" vertical="center" wrapText="1"/>
    </xf>
    <xf numFmtId="4" fontId="0" fillId="27" borderId="32" xfId="0" applyNumberFormat="1" applyFont="1" applyFill="1" applyBorder="1" applyAlignment="1" applyProtection="1">
      <alignment vertical="center"/>
      <protection locked="0"/>
    </xf>
    <xf numFmtId="49" fontId="55" fillId="0" borderId="32" xfId="0" applyNumberFormat="1" applyFont="1" applyFill="1" applyBorder="1" applyAlignment="1" applyProtection="1">
      <alignment horizontal="left" vertical="center" wrapText="1"/>
      <protection locked="0"/>
    </xf>
    <xf numFmtId="49" fontId="55" fillId="25" borderId="32" xfId="0" applyNumberFormat="1" applyFont="1" applyFill="1" applyBorder="1" applyAlignment="1" applyProtection="1">
      <alignment horizontal="left" vertical="center" wrapText="1"/>
    </xf>
    <xf numFmtId="4" fontId="0" fillId="25" borderId="32" xfId="0" applyNumberFormat="1" applyFont="1" applyFill="1" applyBorder="1" applyAlignment="1" applyProtection="1">
      <alignment vertical="center"/>
    </xf>
    <xf numFmtId="4" fontId="0" fillId="25" borderId="23" xfId="0" applyNumberFormat="1" applyFont="1" applyFill="1" applyBorder="1" applyAlignment="1" applyProtection="1">
      <alignment vertical="center"/>
    </xf>
    <xf numFmtId="49" fontId="0" fillId="20" borderId="58" xfId="0" applyNumberFormat="1" applyFill="1" applyBorder="1" applyAlignment="1" applyProtection="1">
      <alignment vertical="center"/>
    </xf>
    <xf numFmtId="49" fontId="0" fillId="20" borderId="58" xfId="0" applyNumberFormat="1" applyFill="1" applyBorder="1" applyAlignment="1" applyProtection="1">
      <alignment horizontal="center" vertical="center"/>
    </xf>
    <xf numFmtId="0" fontId="40" fillId="20" borderId="58" xfId="0" applyFont="1" applyFill="1" applyBorder="1" applyAlignment="1" applyProtection="1">
      <alignment vertical="center"/>
    </xf>
    <xf numFmtId="4" fontId="0" fillId="21" borderId="58" xfId="0" applyNumberFormat="1" applyFont="1" applyFill="1" applyBorder="1" applyAlignment="1" applyProtection="1">
      <alignment vertical="center"/>
    </xf>
    <xf numFmtId="49" fontId="40" fillId="36" borderId="46" xfId="0" applyNumberFormat="1" applyFont="1" applyFill="1" applyBorder="1" applyAlignment="1" applyProtection="1">
      <alignment vertical="center"/>
    </xf>
    <xf numFmtId="49" fontId="40" fillId="36" borderId="46" xfId="0" applyNumberFormat="1" applyFont="1" applyFill="1" applyBorder="1" applyAlignment="1" applyProtection="1">
      <alignment horizontal="center" vertical="center"/>
    </xf>
    <xf numFmtId="4" fontId="40" fillId="20" borderId="46" xfId="0" applyNumberFormat="1" applyFont="1" applyFill="1" applyBorder="1" applyAlignment="1" applyProtection="1">
      <alignment vertical="center"/>
    </xf>
    <xf numFmtId="4" fontId="40" fillId="36" borderId="68" xfId="0" applyNumberFormat="1" applyFont="1" applyFill="1" applyBorder="1" applyAlignment="1" applyProtection="1">
      <alignment vertical="center"/>
    </xf>
    <xf numFmtId="49" fontId="40" fillId="20" borderId="23" xfId="0" applyNumberFormat="1" applyFont="1" applyFill="1" applyBorder="1" applyAlignment="1" applyProtection="1">
      <alignment vertical="center"/>
    </xf>
    <xf numFmtId="10" fontId="5" fillId="0" borderId="70" xfId="41" applyNumberFormat="1" applyFont="1" applyFill="1" applyBorder="1" applyAlignment="1" applyProtection="1">
      <alignment vertical="center"/>
      <protection locked="0"/>
    </xf>
    <xf numFmtId="49" fontId="40" fillId="24" borderId="45" xfId="0" applyNumberFormat="1" applyFont="1" applyFill="1" applyBorder="1" applyAlignment="1" applyProtection="1">
      <alignment vertical="center"/>
    </xf>
    <xf numFmtId="49" fontId="0" fillId="24" borderId="46" xfId="0" applyNumberFormat="1" applyFill="1" applyBorder="1" applyAlignment="1" applyProtection="1">
      <alignment vertical="center"/>
    </xf>
    <xf numFmtId="49" fontId="40" fillId="24" borderId="46" xfId="0" applyNumberFormat="1" applyFont="1" applyFill="1" applyBorder="1" applyAlignment="1" applyProtection="1">
      <alignment vertical="center"/>
    </xf>
    <xf numFmtId="4" fontId="0" fillId="24" borderId="46" xfId="0" applyNumberFormat="1" applyFill="1" applyBorder="1" applyAlignment="1" applyProtection="1">
      <alignment vertical="center"/>
    </xf>
    <xf numFmtId="4" fontId="0" fillId="24" borderId="47" xfId="0" applyNumberFormat="1" applyFill="1" applyBorder="1" applyAlignment="1" applyProtection="1">
      <alignment vertical="center"/>
    </xf>
    <xf numFmtId="4" fontId="0" fillId="24" borderId="49" xfId="0" applyNumberFormat="1" applyFill="1" applyBorder="1" applyAlignment="1" applyProtection="1">
      <alignment vertical="center"/>
    </xf>
    <xf numFmtId="49" fontId="40" fillId="36" borderId="53" xfId="0" applyNumberFormat="1" applyFont="1" applyFill="1" applyBorder="1" applyAlignment="1" applyProtection="1">
      <alignment horizontal="center" vertical="center"/>
    </xf>
    <xf numFmtId="0" fontId="40" fillId="20" borderId="53" xfId="0" applyFont="1" applyFill="1" applyBorder="1" applyAlignment="1" applyProtection="1">
      <alignment vertical="center"/>
    </xf>
    <xf numFmtId="10" fontId="5" fillId="0" borderId="53" xfId="41" applyNumberFormat="1" applyFont="1" applyFill="1" applyBorder="1" applyAlignment="1" applyProtection="1">
      <alignment vertical="center"/>
      <protection locked="0"/>
    </xf>
    <xf numFmtId="49" fontId="40" fillId="36" borderId="32" xfId="0" applyNumberFormat="1" applyFont="1" applyFill="1" applyBorder="1" applyAlignment="1" applyProtection="1">
      <alignment horizontal="center" vertical="center"/>
    </xf>
    <xf numFmtId="4" fontId="40" fillId="21" borderId="32" xfId="0" applyNumberFormat="1" applyFont="1" applyFill="1" applyBorder="1" applyAlignment="1" applyProtection="1">
      <alignment vertical="center"/>
    </xf>
    <xf numFmtId="4" fontId="40" fillId="30" borderId="42" xfId="0" applyNumberFormat="1" applyFont="1" applyFill="1" applyBorder="1" applyAlignment="1" applyProtection="1">
      <alignment vertical="center"/>
    </xf>
    <xf numFmtId="49" fontId="40" fillId="36" borderId="58" xfId="0" applyNumberFormat="1" applyFont="1" applyFill="1" applyBorder="1" applyAlignment="1" applyProtection="1">
      <alignment vertical="center"/>
    </xf>
    <xf numFmtId="49" fontId="40" fillId="36" borderId="58" xfId="0" applyNumberFormat="1" applyFont="1" applyFill="1" applyBorder="1" applyAlignment="1" applyProtection="1">
      <alignment horizontal="center" vertical="center"/>
    </xf>
    <xf numFmtId="4" fontId="40" fillId="21" borderId="58" xfId="0" applyNumberFormat="1" applyFont="1" applyFill="1" applyBorder="1" applyAlignment="1" applyProtection="1">
      <alignment vertical="center"/>
    </xf>
    <xf numFmtId="4" fontId="40" fillId="30" borderId="58" xfId="0" applyNumberFormat="1" applyFont="1" applyFill="1" applyBorder="1" applyAlignment="1" applyProtection="1">
      <alignment vertical="center"/>
    </xf>
    <xf numFmtId="0" fontId="0" fillId="0" borderId="0" xfId="0" applyAlignment="1" applyProtection="1">
      <alignment vertical="center" wrapText="1"/>
    </xf>
    <xf numFmtId="0" fontId="0" fillId="0" borderId="0" xfId="0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10" fontId="0" fillId="0" borderId="0" xfId="0" applyNumberFormat="1" applyAlignment="1" applyProtection="1">
      <alignment vertical="center"/>
    </xf>
    <xf numFmtId="0" fontId="0" fillId="20" borderId="32" xfId="0" applyFill="1" applyBorder="1" applyAlignment="1" applyProtection="1">
      <alignment vertical="center"/>
    </xf>
    <xf numFmtId="0" fontId="55" fillId="20" borderId="32" xfId="0" applyFont="1" applyFill="1" applyBorder="1" applyAlignment="1" applyProtection="1">
      <alignment vertical="center"/>
    </xf>
    <xf numFmtId="172" fontId="55" fillId="20" borderId="32" xfId="0" applyNumberFormat="1" applyFont="1" applyFill="1" applyBorder="1" applyAlignment="1" applyProtection="1">
      <alignment vertical="center"/>
    </xf>
    <xf numFmtId="0" fontId="40" fillId="0" borderId="26" xfId="0" applyFont="1" applyFill="1" applyBorder="1" applyAlignment="1" applyProtection="1">
      <alignment vertical="center"/>
    </xf>
    <xf numFmtId="0" fontId="40" fillId="0" borderId="22" xfId="0" applyFont="1" applyFill="1" applyBorder="1" applyAlignment="1" applyProtection="1">
      <alignment vertical="center"/>
    </xf>
    <xf numFmtId="0" fontId="40" fillId="0" borderId="10" xfId="0" applyFont="1" applyFill="1" applyBorder="1" applyAlignment="1" applyProtection="1">
      <alignment vertical="center"/>
    </xf>
    <xf numFmtId="173" fontId="55" fillId="20" borderId="32" xfId="41" applyNumberFormat="1" applyFont="1" applyFill="1" applyBorder="1" applyAlignment="1" applyProtection="1">
      <alignment vertical="center"/>
    </xf>
    <xf numFmtId="10" fontId="55" fillId="20" borderId="32" xfId="41" applyNumberFormat="1" applyFont="1" applyFill="1" applyBorder="1" applyAlignment="1" applyProtection="1">
      <alignment vertical="center"/>
    </xf>
    <xf numFmtId="0" fontId="40" fillId="0" borderId="28" xfId="0" applyFont="1" applyFill="1" applyBorder="1" applyAlignment="1" applyProtection="1">
      <alignment vertical="center"/>
    </xf>
    <xf numFmtId="0" fontId="40" fillId="0" borderId="12" xfId="0" applyFont="1" applyFill="1" applyBorder="1" applyAlignment="1" applyProtection="1">
      <alignment vertical="center"/>
    </xf>
    <xf numFmtId="2" fontId="0" fillId="0" borderId="32" xfId="0" applyNumberFormat="1" applyBorder="1" applyAlignment="1" applyProtection="1">
      <alignment vertical="center"/>
      <protection locked="0"/>
    </xf>
    <xf numFmtId="2" fontId="0" fillId="24" borderId="32" xfId="0" applyNumberFormat="1" applyFill="1" applyBorder="1" applyAlignment="1" applyProtection="1">
      <alignment vertical="center"/>
    </xf>
    <xf numFmtId="2" fontId="0" fillId="0" borderId="10" xfId="0" applyNumberFormat="1" applyFill="1" applyBorder="1" applyAlignment="1" applyProtection="1">
      <alignment vertical="center"/>
    </xf>
    <xf numFmtId="2" fontId="0" fillId="0" borderId="0" xfId="0" applyNumberFormat="1" applyFill="1" applyBorder="1" applyAlignment="1" applyProtection="1">
      <alignment vertical="center"/>
    </xf>
    <xf numFmtId="10" fontId="5" fillId="0" borderId="32" xfId="41" applyNumberFormat="1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</xf>
    <xf numFmtId="4" fontId="0" fillId="0" borderId="0" xfId="0" applyNumberFormat="1" applyFont="1" applyFill="1" applyBorder="1" applyAlignment="1" applyProtection="1">
      <alignment vertical="center"/>
    </xf>
    <xf numFmtId="174" fontId="0" fillId="0" borderId="0" xfId="0" applyNumberFormat="1" applyBorder="1" applyAlignment="1" applyProtection="1">
      <alignment vertical="center"/>
    </xf>
    <xf numFmtId="173" fontId="0" fillId="0" borderId="0" xfId="0" applyNumberFormat="1" applyBorder="1" applyAlignment="1" applyProtection="1">
      <alignment vertical="center"/>
    </xf>
    <xf numFmtId="0" fontId="0" fillId="22" borderId="32" xfId="0" applyFill="1" applyBorder="1" applyAlignment="1" applyProtection="1">
      <alignment vertical="center"/>
    </xf>
    <xf numFmtId="0" fontId="5" fillId="22" borderId="32" xfId="0" applyFont="1" applyFill="1" applyBorder="1" applyAlignment="1" applyProtection="1">
      <alignment vertical="center"/>
    </xf>
    <xf numFmtId="0" fontId="0" fillId="22" borderId="33" xfId="0" applyFill="1" applyBorder="1" applyAlignment="1" applyProtection="1">
      <alignment vertical="center"/>
    </xf>
    <xf numFmtId="0" fontId="5" fillId="22" borderId="33" xfId="0" applyFont="1" applyFill="1" applyBorder="1" applyAlignment="1" applyProtection="1">
      <alignment vertical="center"/>
    </xf>
    <xf numFmtId="2" fontId="0" fillId="0" borderId="33" xfId="0" applyNumberFormat="1" applyBorder="1" applyAlignment="1" applyProtection="1">
      <alignment vertical="center"/>
      <protection locked="0"/>
    </xf>
    <xf numFmtId="1" fontId="0" fillId="22" borderId="33" xfId="0" applyNumberFormat="1" applyFill="1" applyBorder="1" applyAlignment="1" applyProtection="1">
      <alignment vertical="center"/>
    </xf>
    <xf numFmtId="174" fontId="0" fillId="0" borderId="32" xfId="0" applyNumberFormat="1" applyBorder="1" applyAlignment="1" applyProtection="1">
      <alignment vertical="center"/>
    </xf>
    <xf numFmtId="173" fontId="0" fillId="0" borderId="32" xfId="0" applyNumberFormat="1" applyFont="1" applyFill="1" applyBorder="1" applyAlignment="1" applyProtection="1">
      <alignment vertical="center"/>
    </xf>
    <xf numFmtId="1" fontId="0" fillId="22" borderId="32" xfId="0" applyNumberFormat="1" applyFill="1" applyBorder="1" applyAlignment="1" applyProtection="1">
      <alignment vertical="center"/>
    </xf>
    <xf numFmtId="4" fontId="0" fillId="0" borderId="0" xfId="0" applyNumberFormat="1" applyBorder="1" applyAlignment="1" applyProtection="1">
      <alignment vertical="center"/>
    </xf>
    <xf numFmtId="0" fontId="0" fillId="23" borderId="32" xfId="0" applyFill="1" applyBorder="1" applyAlignment="1" applyProtection="1">
      <alignment vertical="center"/>
    </xf>
    <xf numFmtId="0" fontId="5" fillId="23" borderId="32" xfId="0" applyFont="1" applyFill="1" applyBorder="1" applyAlignment="1" applyProtection="1">
      <alignment vertical="center"/>
    </xf>
    <xf numFmtId="4" fontId="0" fillId="0" borderId="32" xfId="0" applyNumberFormat="1" applyFill="1" applyBorder="1" applyAlignment="1" applyProtection="1">
      <alignment vertical="center"/>
      <protection locked="0"/>
    </xf>
    <xf numFmtId="4" fontId="0" fillId="21" borderId="32" xfId="0" applyNumberFormat="1" applyFill="1" applyBorder="1" applyAlignment="1" applyProtection="1">
      <alignment vertical="center"/>
      <protection locked="0"/>
    </xf>
    <xf numFmtId="4" fontId="0" fillId="21" borderId="32" xfId="0" applyNumberFormat="1" applyFont="1" applyFill="1" applyBorder="1" applyAlignment="1" applyProtection="1">
      <alignment vertical="center"/>
      <protection locked="0"/>
    </xf>
    <xf numFmtId="9" fontId="48" fillId="0" borderId="32" xfId="41" applyFont="1" applyFill="1" applyBorder="1" applyAlignment="1" applyProtection="1">
      <alignment vertical="center"/>
      <protection locked="0"/>
    </xf>
    <xf numFmtId="4" fontId="0" fillId="0" borderId="42" xfId="0" applyNumberFormat="1" applyFill="1" applyBorder="1" applyAlignment="1" applyProtection="1">
      <alignment vertical="center"/>
    </xf>
    <xf numFmtId="4" fontId="0" fillId="0" borderId="43" xfId="0" applyNumberFormat="1" applyFill="1" applyBorder="1" applyAlignment="1" applyProtection="1">
      <alignment vertical="center"/>
    </xf>
    <xf numFmtId="0" fontId="0" fillId="0" borderId="0" xfId="0" applyFill="1" applyAlignment="1" applyProtection="1">
      <alignment vertical="center" wrapText="1"/>
    </xf>
    <xf numFmtId="0" fontId="0" fillId="0" borderId="0" xfId="0" applyProtection="1">
      <protection locked="0"/>
    </xf>
    <xf numFmtId="170" fontId="5" fillId="0" borderId="0" xfId="50" applyNumberFormat="1" applyFont="1" applyFill="1" applyBorder="1" applyAlignment="1" applyProtection="1">
      <alignment horizontal="center" vertical="center"/>
      <protection locked="0"/>
    </xf>
    <xf numFmtId="0" fontId="50" fillId="0" borderId="0" xfId="54" applyFont="1" applyProtection="1">
      <protection locked="0"/>
    </xf>
    <xf numFmtId="0" fontId="0" fillId="0" borderId="0" xfId="0" applyAlignment="1">
      <alignment horizontal="center"/>
    </xf>
    <xf numFmtId="4" fontId="5" fillId="0" borderId="0" xfId="0" applyNumberFormat="1" applyFont="1" applyFill="1" applyBorder="1" applyAlignment="1" applyProtection="1">
      <alignment vertical="center" wrapText="1"/>
    </xf>
    <xf numFmtId="4" fontId="0" fillId="0" borderId="0" xfId="0" applyNumberFormat="1" applyAlignment="1"/>
    <xf numFmtId="4" fontId="57" fillId="0" borderId="0" xfId="0" applyNumberFormat="1" applyFont="1" applyAlignment="1"/>
    <xf numFmtId="4" fontId="5" fillId="0" borderId="0" xfId="0" applyNumberFormat="1" applyFont="1" applyAlignment="1"/>
    <xf numFmtId="4" fontId="57" fillId="0" borderId="0" xfId="0" applyNumberFormat="1" applyFont="1" applyFill="1" applyBorder="1" applyAlignment="1" applyProtection="1">
      <alignment vertical="center" wrapText="1"/>
    </xf>
    <xf numFmtId="0" fontId="10" fillId="0" borderId="0" xfId="36"/>
    <xf numFmtId="10" fontId="5" fillId="0" borderId="0" xfId="41" applyNumberFormat="1" applyFont="1"/>
    <xf numFmtId="0" fontId="40" fillId="0" borderId="0" xfId="0" applyFont="1"/>
    <xf numFmtId="0" fontId="0" fillId="0" borderId="0" xfId="0" applyAlignment="1">
      <alignment horizontal="right"/>
    </xf>
    <xf numFmtId="0" fontId="55" fillId="0" borderId="0" xfId="0" applyFont="1"/>
    <xf numFmtId="195" fontId="0" fillId="0" borderId="0" xfId="0" applyNumberFormat="1"/>
    <xf numFmtId="2" fontId="40" fillId="0" borderId="0" xfId="0" applyNumberFormat="1" applyFont="1"/>
    <xf numFmtId="0" fontId="35" fillId="0" borderId="0" xfId="55" quotePrefix="1" applyFont="1" applyBorder="1" applyAlignment="1" applyProtection="1">
      <alignment horizontal="left" vertical="top" wrapText="1"/>
    </xf>
    <xf numFmtId="0" fontId="35" fillId="0" borderId="0" xfId="55" applyFont="1" applyBorder="1" applyAlignment="1" applyProtection="1">
      <alignment horizontal="left" vertical="top"/>
    </xf>
    <xf numFmtId="0" fontId="35" fillId="0" borderId="11" xfId="55" applyFont="1" applyBorder="1" applyAlignment="1" applyProtection="1">
      <alignment horizontal="left" vertical="top"/>
    </xf>
    <xf numFmtId="0" fontId="35" fillId="0" borderId="11" xfId="55" quotePrefix="1" applyFont="1" applyBorder="1" applyAlignment="1" applyProtection="1">
      <alignment horizontal="left" vertical="top" wrapText="1"/>
    </xf>
    <xf numFmtId="0" fontId="35" fillId="0" borderId="0" xfId="55" applyFont="1" applyBorder="1" applyAlignment="1" applyProtection="1">
      <alignment horizontal="left" vertical="top" wrapText="1"/>
    </xf>
    <xf numFmtId="0" fontId="35" fillId="0" borderId="11" xfId="55" applyFont="1" applyBorder="1" applyAlignment="1" applyProtection="1">
      <alignment horizontal="left" vertical="top" wrapText="1"/>
    </xf>
    <xf numFmtId="0" fontId="35" fillId="0" borderId="0" xfId="55" quotePrefix="1" applyFont="1" applyBorder="1" applyAlignment="1" applyProtection="1">
      <alignment horizontal="left" vertical="top" wrapText="1" shrinkToFit="1"/>
    </xf>
    <xf numFmtId="0" fontId="35" fillId="0" borderId="0" xfId="55" applyFont="1" applyBorder="1" applyAlignment="1" applyProtection="1">
      <alignment horizontal="left" vertical="top" wrapText="1" shrinkToFit="1"/>
    </xf>
    <xf numFmtId="0" fontId="35" fillId="0" borderId="11" xfId="55" applyFont="1" applyBorder="1" applyAlignment="1" applyProtection="1">
      <alignment horizontal="left" vertical="top" wrapText="1" shrinkToFit="1"/>
    </xf>
    <xf numFmtId="0" fontId="13" fillId="0" borderId="0" xfId="55" applyAlignment="1" applyProtection="1">
      <alignment horizontal="center"/>
    </xf>
    <xf numFmtId="0" fontId="22" fillId="0" borderId="0" xfId="55" applyFont="1" applyFill="1" applyBorder="1" applyAlignment="1" applyProtection="1">
      <alignment horizontal="center" vertical="center"/>
    </xf>
    <xf numFmtId="0" fontId="23" fillId="0" borderId="0" xfId="55" applyFont="1" applyAlignment="1" applyProtection="1">
      <alignment vertical="center"/>
    </xf>
    <xf numFmtId="0" fontId="13" fillId="0" borderId="0" xfId="55" applyAlignment="1" applyProtection="1">
      <alignment horizontal="center" vertical="center" shrinkToFit="1"/>
    </xf>
    <xf numFmtId="0" fontId="24" fillId="0" borderId="0" xfId="36" applyFont="1" applyAlignment="1" applyProtection="1">
      <alignment horizontal="center" vertical="center"/>
    </xf>
    <xf numFmtId="0" fontId="27" fillId="0" borderId="92" xfId="55" applyFont="1" applyFill="1" applyBorder="1" applyAlignment="1" applyProtection="1">
      <alignment horizontal="center" vertical="center"/>
      <protection locked="0"/>
    </xf>
    <xf numFmtId="0" fontId="27" fillId="0" borderId="93" xfId="55" applyFont="1" applyFill="1" applyBorder="1" applyAlignment="1" applyProtection="1">
      <alignment horizontal="center" vertical="center"/>
      <protection locked="0"/>
    </xf>
    <xf numFmtId="0" fontId="27" fillId="0" borderId="94" xfId="55" applyFont="1" applyFill="1" applyBorder="1" applyAlignment="1" applyProtection="1">
      <alignment horizontal="center" vertical="center"/>
      <protection locked="0"/>
    </xf>
    <xf numFmtId="0" fontId="27" fillId="25" borderId="10" xfId="55" applyFont="1" applyFill="1" applyBorder="1" applyAlignment="1" applyProtection="1">
      <alignment horizontal="left" vertical="center" wrapText="1"/>
      <protection locked="0"/>
    </xf>
    <xf numFmtId="0" fontId="27" fillId="25" borderId="0" xfId="55" applyFont="1" applyFill="1" applyBorder="1" applyAlignment="1" applyProtection="1">
      <alignment horizontal="left" vertical="center"/>
      <protection locked="0"/>
    </xf>
    <xf numFmtId="0" fontId="27" fillId="25" borderId="11" xfId="55" applyFont="1" applyFill="1" applyBorder="1" applyAlignment="1" applyProtection="1">
      <alignment horizontal="left" vertical="center"/>
      <protection locked="0"/>
    </xf>
    <xf numFmtId="0" fontId="27" fillId="25" borderId="10" xfId="55" applyFont="1" applyFill="1" applyBorder="1" applyAlignment="1" applyProtection="1">
      <alignment horizontal="left" vertical="center"/>
      <protection locked="0"/>
    </xf>
    <xf numFmtId="0" fontId="27" fillId="25" borderId="28" xfId="55" applyFont="1" applyFill="1" applyBorder="1" applyAlignment="1" applyProtection="1">
      <alignment horizontal="left" vertical="center"/>
      <protection locked="0"/>
    </xf>
    <xf numFmtId="0" fontId="27" fillId="25" borderId="12" xfId="55" applyFont="1" applyFill="1" applyBorder="1" applyAlignment="1" applyProtection="1">
      <alignment horizontal="left" vertical="center"/>
      <protection locked="0"/>
    </xf>
    <xf numFmtId="0" fontId="27" fillId="25" borderId="25" xfId="55" applyFont="1" applyFill="1" applyBorder="1" applyAlignment="1" applyProtection="1">
      <alignment horizontal="left" vertical="center"/>
      <protection locked="0"/>
    </xf>
    <xf numFmtId="0" fontId="13" fillId="0" borderId="0" xfId="55" applyFont="1" applyBorder="1" applyAlignment="1" applyProtection="1">
      <alignment horizontal="center"/>
    </xf>
    <xf numFmtId="0" fontId="13" fillId="0" borderId="0" xfId="55" applyFont="1" applyFill="1" applyBorder="1" applyAlignment="1" applyProtection="1">
      <alignment horizontal="center"/>
    </xf>
    <xf numFmtId="2" fontId="13" fillId="0" borderId="17" xfId="55" applyNumberFormat="1" applyFont="1" applyFill="1" applyBorder="1" applyAlignment="1" applyProtection="1">
      <alignment horizontal="center"/>
      <protection locked="0"/>
    </xf>
    <xf numFmtId="2" fontId="13" fillId="0" borderId="95" xfId="55" applyNumberFormat="1" applyFont="1" applyFill="1" applyBorder="1" applyAlignment="1" applyProtection="1">
      <alignment horizontal="center"/>
      <protection locked="0"/>
    </xf>
    <xf numFmtId="2" fontId="13" fillId="0" borderId="88" xfId="55" applyNumberFormat="1" applyFont="1" applyFill="1" applyBorder="1" applyAlignment="1" applyProtection="1">
      <alignment horizontal="center"/>
      <protection locked="0"/>
    </xf>
    <xf numFmtId="0" fontId="25" fillId="21" borderId="34" xfId="55" applyFont="1" applyFill="1" applyBorder="1" applyAlignment="1" applyProtection="1">
      <alignment horizontal="center"/>
    </xf>
    <xf numFmtId="0" fontId="25" fillId="21" borderId="35" xfId="55" applyFont="1" applyFill="1" applyBorder="1" applyAlignment="1" applyProtection="1">
      <alignment horizontal="center"/>
    </xf>
    <xf numFmtId="0" fontId="25" fillId="21" borderId="36" xfId="55" applyFont="1" applyFill="1" applyBorder="1" applyAlignment="1" applyProtection="1">
      <alignment horizontal="center"/>
    </xf>
    <xf numFmtId="0" fontId="13" fillId="21" borderId="37" xfId="55" applyFont="1" applyFill="1" applyBorder="1" applyAlignment="1" applyProtection="1">
      <alignment horizontal="center" vertical="center"/>
    </xf>
    <xf numFmtId="0" fontId="13" fillId="21" borderId="0" xfId="55" applyFont="1" applyFill="1" applyBorder="1" applyAlignment="1" applyProtection="1">
      <alignment horizontal="center" vertical="center"/>
    </xf>
    <xf numFmtId="0" fontId="13" fillId="21" borderId="38" xfId="55" applyFont="1" applyFill="1" applyBorder="1" applyAlignment="1" applyProtection="1">
      <alignment horizontal="center" vertical="center"/>
    </xf>
    <xf numFmtId="0" fontId="13" fillId="21" borderId="39" xfId="55" applyFont="1" applyFill="1" applyBorder="1" applyAlignment="1" applyProtection="1">
      <alignment horizontal="center" vertical="center"/>
    </xf>
    <xf numFmtId="0" fontId="13" fillId="21" borderId="40" xfId="55" applyFont="1" applyFill="1" applyBorder="1" applyAlignment="1" applyProtection="1">
      <alignment horizontal="center" vertical="center"/>
    </xf>
    <xf numFmtId="0" fontId="13" fillId="21" borderId="41" xfId="55" applyFont="1" applyFill="1" applyBorder="1" applyAlignment="1" applyProtection="1">
      <alignment horizontal="center" vertical="center"/>
    </xf>
    <xf numFmtId="0" fontId="13" fillId="25" borderId="32" xfId="55" applyFont="1" applyFill="1" applyBorder="1" applyAlignment="1" applyProtection="1">
      <alignment horizontal="center"/>
    </xf>
    <xf numFmtId="0" fontId="13" fillId="25" borderId="26" xfId="55" applyFont="1" applyFill="1" applyBorder="1" applyAlignment="1" applyProtection="1">
      <alignment horizontal="center"/>
    </xf>
    <xf numFmtId="0" fontId="13" fillId="25" borderId="22" xfId="55" applyFont="1" applyFill="1" applyBorder="1" applyAlignment="1" applyProtection="1">
      <alignment horizontal="center"/>
    </xf>
    <xf numFmtId="0" fontId="13" fillId="25" borderId="24" xfId="55" applyFont="1" applyFill="1" applyBorder="1" applyAlignment="1" applyProtection="1">
      <alignment horizontal="center"/>
    </xf>
    <xf numFmtId="0" fontId="28" fillId="21" borderId="42" xfId="55" applyFont="1" applyFill="1" applyBorder="1" applyAlignment="1" applyProtection="1">
      <alignment horizontal="center" vertical="center"/>
    </xf>
    <xf numFmtId="0" fontId="28" fillId="21" borderId="43" xfId="55" applyFont="1" applyFill="1" applyBorder="1" applyAlignment="1" applyProtection="1">
      <alignment horizontal="center" vertical="center"/>
    </xf>
    <xf numFmtId="0" fontId="28" fillId="21" borderId="51" xfId="55" applyFont="1" applyFill="1" applyBorder="1" applyAlignment="1" applyProtection="1">
      <alignment horizontal="center" vertical="center"/>
    </xf>
    <xf numFmtId="0" fontId="13" fillId="0" borderId="0" xfId="55" applyBorder="1" applyAlignment="1" applyProtection="1">
      <alignment horizontal="center"/>
    </xf>
    <xf numFmtId="0" fontId="13" fillId="0" borderId="82" xfId="55" applyBorder="1" applyAlignment="1" applyProtection="1">
      <alignment horizontal="center"/>
    </xf>
    <xf numFmtId="0" fontId="27" fillId="0" borderId="74" xfId="55" applyFont="1" applyBorder="1" applyAlignment="1" applyProtection="1">
      <alignment horizontal="center" vertical="center"/>
      <protection locked="0"/>
    </xf>
    <xf numFmtId="0" fontId="27" fillId="0" borderId="72" xfId="55" applyFont="1" applyBorder="1" applyAlignment="1" applyProtection="1">
      <alignment horizontal="center" vertical="center"/>
      <protection locked="0"/>
    </xf>
    <xf numFmtId="0" fontId="27" fillId="0" borderId="73" xfId="55" applyFont="1" applyBorder="1" applyAlignment="1" applyProtection="1">
      <alignment horizontal="center" vertical="center"/>
      <protection locked="0"/>
    </xf>
    <xf numFmtId="0" fontId="30" fillId="0" borderId="10" xfId="55" applyFont="1" applyBorder="1" applyAlignment="1" applyProtection="1">
      <alignment horizontal="center" vertical="center"/>
    </xf>
    <xf numFmtId="0" fontId="30" fillId="0" borderId="0" xfId="55" applyFont="1" applyBorder="1" applyAlignment="1" applyProtection="1">
      <alignment horizontal="center" vertical="center"/>
    </xf>
    <xf numFmtId="0" fontId="30" fillId="0" borderId="11" xfId="55" applyFont="1" applyBorder="1" applyAlignment="1" applyProtection="1">
      <alignment horizontal="center" vertical="center"/>
    </xf>
    <xf numFmtId="0" fontId="13" fillId="25" borderId="74" xfId="55" applyFont="1" applyFill="1" applyBorder="1" applyAlignment="1" applyProtection="1">
      <alignment horizontal="left" vertical="center" shrinkToFit="1"/>
    </xf>
    <xf numFmtId="0" fontId="13" fillId="25" borderId="72" xfId="55" applyFont="1" applyFill="1" applyBorder="1" applyAlignment="1" applyProtection="1">
      <alignment horizontal="left" vertical="center" shrinkToFit="1"/>
    </xf>
    <xf numFmtId="0" fontId="13" fillId="25" borderId="73" xfId="55" applyFont="1" applyFill="1" applyBorder="1" applyAlignment="1" applyProtection="1">
      <alignment horizontal="left" vertical="center" shrinkToFit="1"/>
    </xf>
    <xf numFmtId="0" fontId="27" fillId="0" borderId="74" xfId="55" applyFont="1" applyFill="1" applyBorder="1" applyAlignment="1" applyProtection="1">
      <alignment horizontal="left" vertical="center" shrinkToFit="1"/>
      <protection locked="0"/>
    </xf>
    <xf numFmtId="0" fontId="27" fillId="0" borderId="72" xfId="55" applyFont="1" applyFill="1" applyBorder="1" applyAlignment="1" applyProtection="1">
      <alignment horizontal="left" vertical="center" shrinkToFit="1"/>
      <protection locked="0"/>
    </xf>
    <xf numFmtId="0" fontId="27" fillId="0" borderId="73" xfId="55" applyFont="1" applyFill="1" applyBorder="1" applyAlignment="1" applyProtection="1">
      <alignment horizontal="left" vertical="center" shrinkToFit="1"/>
      <protection locked="0"/>
    </xf>
    <xf numFmtId="0" fontId="13" fillId="25" borderId="74" xfId="55" applyFont="1" applyFill="1" applyBorder="1" applyAlignment="1" applyProtection="1">
      <alignment horizontal="left" vertical="center"/>
    </xf>
    <xf numFmtId="0" fontId="13" fillId="25" borderId="72" xfId="55" applyFont="1" applyFill="1" applyBorder="1" applyAlignment="1" applyProtection="1">
      <alignment horizontal="left" vertical="center"/>
    </xf>
    <xf numFmtId="0" fontId="13" fillId="25" borderId="73" xfId="55" applyFont="1" applyFill="1" applyBorder="1" applyAlignment="1" applyProtection="1">
      <alignment horizontal="left" vertical="center"/>
    </xf>
    <xf numFmtId="0" fontId="27" fillId="25" borderId="71" xfId="55" applyFont="1" applyFill="1" applyBorder="1" applyAlignment="1" applyProtection="1">
      <alignment horizontal="center" vertical="center"/>
    </xf>
    <xf numFmtId="0" fontId="27" fillId="25" borderId="72" xfId="55" applyFont="1" applyFill="1" applyBorder="1" applyAlignment="1" applyProtection="1">
      <alignment horizontal="center" vertical="center"/>
    </xf>
    <xf numFmtId="0" fontId="27" fillId="0" borderId="74" xfId="55" applyFont="1" applyFill="1" applyBorder="1" applyAlignment="1" applyProtection="1">
      <alignment horizontal="left" vertical="center"/>
      <protection locked="0"/>
    </xf>
    <xf numFmtId="0" fontId="27" fillId="0" borderId="72" xfId="55" applyFont="1" applyFill="1" applyBorder="1" applyAlignment="1" applyProtection="1">
      <alignment horizontal="left" vertical="center"/>
      <protection locked="0"/>
    </xf>
    <xf numFmtId="0" fontId="27" fillId="0" borderId="73" xfId="55" applyFont="1" applyFill="1" applyBorder="1" applyAlignment="1" applyProtection="1">
      <alignment horizontal="left" vertical="center"/>
      <protection locked="0"/>
    </xf>
    <xf numFmtId="0" fontId="13" fillId="25" borderId="74" xfId="55" applyFont="1" applyFill="1" applyBorder="1" applyAlignment="1" applyProtection="1">
      <alignment horizontal="center" vertical="center" shrinkToFit="1"/>
    </xf>
    <xf numFmtId="0" fontId="13" fillId="25" borderId="72" xfId="55" applyFont="1" applyFill="1" applyBorder="1" applyAlignment="1" applyProtection="1">
      <alignment horizontal="center" vertical="center" shrinkToFit="1"/>
    </xf>
    <xf numFmtId="0" fontId="13" fillId="25" borderId="73" xfId="55" applyFont="1" applyFill="1" applyBorder="1" applyAlignment="1" applyProtection="1">
      <alignment horizontal="center" vertical="center" shrinkToFit="1"/>
    </xf>
    <xf numFmtId="0" fontId="13" fillId="0" borderId="74" xfId="55" applyFont="1" applyFill="1" applyBorder="1" applyAlignment="1" applyProtection="1">
      <alignment horizontal="center" vertical="center"/>
    </xf>
    <xf numFmtId="0" fontId="13" fillId="0" borderId="72" xfId="55" applyFont="1" applyFill="1" applyBorder="1" applyAlignment="1" applyProtection="1">
      <alignment horizontal="center" vertical="center"/>
    </xf>
    <xf numFmtId="0" fontId="13" fillId="0" borderId="85" xfId="55" applyFont="1" applyFill="1" applyBorder="1" applyAlignment="1" applyProtection="1">
      <alignment horizontal="center" vertical="center"/>
    </xf>
    <xf numFmtId="0" fontId="13" fillId="25" borderId="71" xfId="55" applyFont="1" applyFill="1" applyBorder="1" applyAlignment="1" applyProtection="1">
      <alignment horizontal="center" vertical="center"/>
    </xf>
    <xf numFmtId="0" fontId="13" fillId="25" borderId="72" xfId="55" applyFont="1" applyFill="1" applyBorder="1" applyAlignment="1" applyProtection="1">
      <alignment horizontal="center" vertical="center"/>
    </xf>
    <xf numFmtId="0" fontId="13" fillId="25" borderId="85" xfId="55" applyFont="1" applyFill="1" applyBorder="1" applyAlignment="1" applyProtection="1">
      <alignment horizontal="center" vertical="center"/>
    </xf>
    <xf numFmtId="49" fontId="27" fillId="0" borderId="71" xfId="55" applyNumberFormat="1" applyFont="1" applyFill="1" applyBorder="1" applyAlignment="1" applyProtection="1">
      <alignment horizontal="center" vertical="center" wrapText="1"/>
      <protection locked="0"/>
    </xf>
    <xf numFmtId="49" fontId="27" fillId="0" borderId="72" xfId="55" applyNumberFormat="1" applyFont="1" applyFill="1" applyBorder="1" applyAlignment="1" applyProtection="1">
      <alignment horizontal="center" vertical="center" wrapText="1"/>
      <protection locked="0"/>
    </xf>
    <xf numFmtId="49" fontId="27" fillId="0" borderId="85" xfId="55" applyNumberFormat="1" applyFont="1" applyFill="1" applyBorder="1" applyAlignment="1" applyProtection="1">
      <alignment horizontal="center" vertical="center" wrapText="1"/>
      <protection locked="0"/>
    </xf>
    <xf numFmtId="0" fontId="27" fillId="25" borderId="86" xfId="55" applyFont="1" applyFill="1" applyBorder="1" applyAlignment="1" applyProtection="1">
      <alignment horizontal="center" vertical="center"/>
    </xf>
    <xf numFmtId="0" fontId="27" fillId="25" borderId="87" xfId="55" applyFont="1" applyFill="1" applyBorder="1" applyAlignment="1" applyProtection="1">
      <alignment horizontal="center" vertical="center"/>
    </xf>
    <xf numFmtId="0" fontId="27" fillId="0" borderId="87" xfId="55" applyFont="1" applyFill="1" applyBorder="1" applyAlignment="1" applyProtection="1">
      <alignment horizontal="center" vertical="center" wrapText="1"/>
      <protection locked="0"/>
    </xf>
    <xf numFmtId="0" fontId="27" fillId="0" borderId="91" xfId="55" applyFont="1" applyFill="1" applyBorder="1" applyAlignment="1" applyProtection="1">
      <alignment horizontal="center" vertical="center" wrapText="1"/>
      <protection locked="0"/>
    </xf>
    <xf numFmtId="0" fontId="27" fillId="0" borderId="16" xfId="55" applyFont="1" applyFill="1" applyBorder="1" applyAlignment="1" applyProtection="1">
      <alignment horizontal="left" vertical="center" shrinkToFit="1"/>
      <protection locked="0"/>
    </xf>
    <xf numFmtId="0" fontId="31" fillId="25" borderId="16" xfId="55" applyFont="1" applyFill="1" applyBorder="1" applyAlignment="1" applyProtection="1">
      <alignment horizontal="left" vertical="center"/>
    </xf>
    <xf numFmtId="0" fontId="13" fillId="25" borderId="16" xfId="55" applyFill="1" applyBorder="1" applyAlignment="1" applyProtection="1">
      <alignment vertical="center"/>
    </xf>
    <xf numFmtId="0" fontId="27" fillId="0" borderId="16" xfId="55" applyFont="1" applyBorder="1" applyAlignment="1" applyProtection="1">
      <alignment horizontal="center" vertical="center"/>
      <protection locked="0"/>
    </xf>
    <xf numFmtId="0" fontId="13" fillId="0" borderId="16" xfId="55" applyBorder="1" applyAlignment="1" applyProtection="1">
      <alignment horizontal="center" vertical="center"/>
      <protection locked="0"/>
    </xf>
    <xf numFmtId="0" fontId="13" fillId="0" borderId="17" xfId="55" applyBorder="1" applyAlignment="1" applyProtection="1">
      <alignment horizontal="center" vertical="center"/>
      <protection locked="0"/>
    </xf>
    <xf numFmtId="0" fontId="13" fillId="0" borderId="10" xfId="55" applyFont="1" applyBorder="1" applyAlignment="1" applyProtection="1">
      <alignment horizontal="center" vertical="center"/>
    </xf>
    <xf numFmtId="0" fontId="13" fillId="0" borderId="0" xfId="55" applyFont="1" applyBorder="1" applyAlignment="1" applyProtection="1">
      <alignment horizontal="center" vertical="center"/>
    </xf>
    <xf numFmtId="0" fontId="13" fillId="0" borderId="11" xfId="55" applyFont="1" applyBorder="1" applyAlignment="1" applyProtection="1">
      <alignment horizontal="center" vertical="center"/>
    </xf>
    <xf numFmtId="0" fontId="13" fillId="25" borderId="16" xfId="55" applyFont="1" applyFill="1" applyBorder="1" applyAlignment="1" applyProtection="1">
      <alignment horizontal="left" vertical="center" shrinkToFit="1"/>
    </xf>
    <xf numFmtId="0" fontId="27" fillId="0" borderId="17" xfId="55" applyFont="1" applyFill="1" applyBorder="1" applyAlignment="1" applyProtection="1">
      <alignment horizontal="left" vertical="center" shrinkToFit="1"/>
      <protection locked="0"/>
    </xf>
    <xf numFmtId="0" fontId="13" fillId="25" borderId="16" xfId="55" applyFill="1" applyBorder="1" applyAlignment="1" applyProtection="1">
      <alignment horizontal="left" vertical="center" shrinkToFit="1"/>
    </xf>
    <xf numFmtId="0" fontId="13" fillId="25" borderId="86" xfId="55" applyFont="1" applyFill="1" applyBorder="1" applyAlignment="1" applyProtection="1">
      <alignment horizontal="left" vertical="center" shrinkToFit="1"/>
    </xf>
    <xf numFmtId="0" fontId="13" fillId="25" borderId="87" xfId="55" applyFont="1" applyFill="1" applyBorder="1" applyAlignment="1" applyProtection="1">
      <alignment horizontal="left" vertical="center" shrinkToFit="1"/>
    </xf>
    <xf numFmtId="0" fontId="27" fillId="0" borderId="87" xfId="55" applyFont="1" applyFill="1" applyBorder="1" applyAlignment="1" applyProtection="1">
      <alignment horizontal="left" vertical="center"/>
      <protection locked="0"/>
    </xf>
    <xf numFmtId="0" fontId="27" fillId="0" borderId="91" xfId="55" applyFont="1" applyFill="1" applyBorder="1" applyAlignment="1" applyProtection="1">
      <alignment horizontal="left" vertical="center"/>
      <protection locked="0"/>
    </xf>
    <xf numFmtId="0" fontId="13" fillId="25" borderId="88" xfId="55" applyFont="1" applyFill="1" applyBorder="1" applyAlignment="1" applyProtection="1">
      <alignment horizontal="left" vertical="center"/>
    </xf>
    <xf numFmtId="0" fontId="13" fillId="25" borderId="16" xfId="55" applyFont="1" applyFill="1" applyBorder="1" applyAlignment="1" applyProtection="1">
      <alignment horizontal="left" vertical="center"/>
    </xf>
    <xf numFmtId="0" fontId="27" fillId="0" borderId="16" xfId="55" applyFont="1" applyFill="1" applyBorder="1" applyAlignment="1" applyProtection="1">
      <alignment horizontal="left" vertical="center"/>
      <protection locked="0"/>
    </xf>
    <xf numFmtId="0" fontId="13" fillId="25" borderId="88" xfId="55" applyFont="1" applyFill="1" applyBorder="1" applyAlignment="1" applyProtection="1">
      <alignment horizontal="left" vertical="center" shrinkToFit="1"/>
    </xf>
    <xf numFmtId="0" fontId="27" fillId="0" borderId="17" xfId="55" applyFont="1" applyFill="1" applyBorder="1" applyAlignment="1" applyProtection="1">
      <alignment horizontal="left" vertical="center"/>
      <protection locked="0"/>
    </xf>
    <xf numFmtId="0" fontId="28" fillId="21" borderId="26" xfId="55" applyFont="1" applyFill="1" applyBorder="1" applyAlignment="1" applyProtection="1">
      <alignment horizontal="center" vertical="center"/>
    </xf>
    <xf numFmtId="0" fontId="28" fillId="21" borderId="22" xfId="55" applyFont="1" applyFill="1" applyBorder="1" applyAlignment="1" applyProtection="1">
      <alignment horizontal="center" vertical="center"/>
    </xf>
    <xf numFmtId="0" fontId="28" fillId="21" borderId="24" xfId="55" applyFont="1" applyFill="1" applyBorder="1" applyAlignment="1" applyProtection="1">
      <alignment horizontal="center" vertical="center"/>
    </xf>
    <xf numFmtId="0" fontId="27" fillId="0" borderId="28" xfId="55" applyFont="1" applyFill="1" applyBorder="1" applyAlignment="1" applyProtection="1">
      <alignment horizontal="center" vertical="top" wrapText="1"/>
    </xf>
    <xf numFmtId="0" fontId="27" fillId="0" borderId="12" xfId="55" applyFont="1" applyFill="1" applyBorder="1" applyAlignment="1" applyProtection="1">
      <alignment horizontal="center" vertical="top" wrapText="1"/>
    </xf>
    <xf numFmtId="0" fontId="13" fillId="25" borderId="88" xfId="55" applyFont="1" applyFill="1" applyBorder="1" applyAlignment="1" applyProtection="1">
      <alignment horizontal="center" vertical="center"/>
    </xf>
    <xf numFmtId="0" fontId="13" fillId="25" borderId="16" xfId="55" applyFont="1" applyFill="1" applyBorder="1" applyAlignment="1" applyProtection="1">
      <alignment horizontal="center" vertical="center"/>
    </xf>
    <xf numFmtId="0" fontId="27" fillId="0" borderId="74" xfId="55" applyFont="1" applyBorder="1" applyAlignment="1" applyProtection="1">
      <alignment horizontal="left" vertical="center"/>
      <protection locked="0"/>
    </xf>
    <xf numFmtId="0" fontId="27" fillId="0" borderId="72" xfId="55" applyFont="1" applyBorder="1" applyAlignment="1" applyProtection="1">
      <alignment horizontal="left" vertical="center"/>
      <protection locked="0"/>
    </xf>
    <xf numFmtId="0" fontId="27" fillId="0" borderId="85" xfId="55" applyFont="1" applyBorder="1" applyAlignment="1" applyProtection="1">
      <alignment horizontal="left" vertical="center"/>
      <protection locked="0"/>
    </xf>
    <xf numFmtId="0" fontId="13" fillId="0" borderId="12" xfId="0" applyFont="1" applyBorder="1" applyAlignment="1">
      <alignment horizontal="left" vertical="top" wrapText="1"/>
    </xf>
    <xf numFmtId="0" fontId="13" fillId="0" borderId="25" xfId="0" applyFont="1" applyBorder="1" applyAlignment="1">
      <alignment horizontal="left" vertical="top" wrapText="1"/>
    </xf>
    <xf numFmtId="0" fontId="30" fillId="0" borderId="89" xfId="55" applyFont="1" applyBorder="1" applyAlignment="1" applyProtection="1">
      <alignment horizontal="center" vertical="center"/>
    </xf>
    <xf numFmtId="0" fontId="30" fillId="0" borderId="16" xfId="55" applyFont="1" applyBorder="1" applyAlignment="1" applyProtection="1">
      <alignment horizontal="center" vertical="center"/>
    </xf>
    <xf numFmtId="0" fontId="30" fillId="0" borderId="17" xfId="55" applyFont="1" applyBorder="1" applyAlignment="1" applyProtection="1">
      <alignment horizontal="center" vertical="center"/>
    </xf>
    <xf numFmtId="0" fontId="30" fillId="0" borderId="90" xfId="55" applyFont="1" applyBorder="1" applyAlignment="1" applyProtection="1">
      <alignment horizontal="center" vertical="center"/>
    </xf>
    <xf numFmtId="0" fontId="13" fillId="21" borderId="42" xfId="55" applyFont="1" applyFill="1" applyBorder="1" applyAlignment="1" applyProtection="1">
      <alignment horizontal="center" vertical="center" wrapText="1"/>
    </xf>
    <xf numFmtId="0" fontId="13" fillId="21" borderId="43" xfId="55" applyFont="1" applyFill="1" applyBorder="1" applyAlignment="1" applyProtection="1">
      <alignment horizontal="center" vertical="center" wrapText="1"/>
    </xf>
    <xf numFmtId="0" fontId="13" fillId="21" borderId="51" xfId="55" applyFont="1" applyFill="1" applyBorder="1" applyAlignment="1" applyProtection="1">
      <alignment horizontal="center" vertical="center" wrapText="1"/>
    </xf>
    <xf numFmtId="0" fontId="13" fillId="0" borderId="74" xfId="55" applyFill="1" applyBorder="1" applyAlignment="1" applyProtection="1">
      <alignment horizontal="center" vertical="center" wrapText="1"/>
    </xf>
    <xf numFmtId="0" fontId="13" fillId="0" borderId="72" xfId="55" applyFill="1" applyBorder="1" applyAlignment="1" applyProtection="1">
      <alignment horizontal="center" vertical="center" wrapText="1"/>
    </xf>
    <xf numFmtId="0" fontId="13" fillId="0" borderId="73" xfId="55" applyFill="1" applyBorder="1" applyAlignment="1" applyProtection="1">
      <alignment horizontal="center" vertical="center" wrapText="1"/>
    </xf>
    <xf numFmtId="0" fontId="27" fillId="21" borderId="74" xfId="55" applyNumberFormat="1" applyFont="1" applyFill="1" applyBorder="1" applyAlignment="1" applyProtection="1">
      <alignment horizontal="left" vertical="center"/>
    </xf>
    <xf numFmtId="0" fontId="27" fillId="21" borderId="72" xfId="55" applyNumberFormat="1" applyFont="1" applyFill="1" applyBorder="1" applyAlignment="1" applyProtection="1">
      <alignment horizontal="left" vertical="center"/>
    </xf>
    <xf numFmtId="0" fontId="27" fillId="21" borderId="73" xfId="55" applyNumberFormat="1" applyFont="1" applyFill="1" applyBorder="1" applyAlignment="1" applyProtection="1">
      <alignment horizontal="left" vertical="center"/>
    </xf>
    <xf numFmtId="0" fontId="32" fillId="20" borderId="42" xfId="55" applyFont="1" applyFill="1" applyBorder="1" applyAlignment="1" applyProtection="1">
      <alignment horizontal="center" vertical="center"/>
    </xf>
    <xf numFmtId="0" fontId="32" fillId="20" borderId="43" xfId="55" applyFont="1" applyFill="1" applyBorder="1" applyAlignment="1" applyProtection="1">
      <alignment horizontal="center" vertical="center"/>
    </xf>
    <xf numFmtId="0" fontId="32" fillId="20" borderId="51" xfId="55" applyFont="1" applyFill="1" applyBorder="1" applyAlignment="1" applyProtection="1">
      <alignment horizontal="center" vertical="center"/>
    </xf>
    <xf numFmtId="0" fontId="27" fillId="21" borderId="16" xfId="55" applyFont="1" applyFill="1" applyBorder="1" applyAlignment="1" applyProtection="1">
      <alignment horizontal="left" vertical="center"/>
    </xf>
    <xf numFmtId="43" fontId="27" fillId="21" borderId="74" xfId="34" applyFont="1" applyFill="1" applyBorder="1" applyAlignment="1" applyProtection="1">
      <alignment horizontal="center" vertical="center"/>
    </xf>
    <xf numFmtId="43" fontId="27" fillId="21" borderId="72" xfId="34" applyFont="1" applyFill="1" applyBorder="1" applyAlignment="1" applyProtection="1">
      <alignment horizontal="center" vertical="center"/>
    </xf>
    <xf numFmtId="43" fontId="27" fillId="21" borderId="73" xfId="34" applyFont="1" applyFill="1" applyBorder="1" applyAlignment="1" applyProtection="1">
      <alignment horizontal="center" vertical="center"/>
    </xf>
    <xf numFmtId="0" fontId="13" fillId="25" borderId="88" xfId="55" applyFont="1" applyFill="1" applyBorder="1" applyAlignment="1" applyProtection="1">
      <alignment horizontal="left" vertical="center" wrapText="1"/>
    </xf>
    <xf numFmtId="0" fontId="13" fillId="25" borderId="16" xfId="55" applyFont="1" applyFill="1" applyBorder="1" applyAlignment="1" applyProtection="1">
      <alignment horizontal="left" vertical="center" wrapText="1"/>
    </xf>
    <xf numFmtId="0" fontId="26" fillId="0" borderId="42" xfId="55" applyFont="1" applyFill="1" applyBorder="1" applyAlignment="1" applyProtection="1">
      <alignment horizontal="center" vertical="center" wrapText="1"/>
    </xf>
    <xf numFmtId="0" fontId="26" fillId="0" borderId="43" xfId="55" applyFont="1" applyFill="1" applyBorder="1" applyAlignment="1" applyProtection="1">
      <alignment horizontal="center" vertical="center" wrapText="1"/>
    </xf>
    <xf numFmtId="0" fontId="26" fillId="0" borderId="51" xfId="55" applyFont="1" applyFill="1" applyBorder="1" applyAlignment="1" applyProtection="1">
      <alignment horizontal="center" vertical="center" wrapText="1"/>
    </xf>
    <xf numFmtId="0" fontId="13" fillId="21" borderId="42" xfId="55" applyFont="1" applyFill="1" applyBorder="1" applyAlignment="1" applyProtection="1">
      <alignment horizontal="left" vertical="center" wrapText="1"/>
    </xf>
    <xf numFmtId="0" fontId="13" fillId="21" borderId="43" xfId="55" applyFont="1" applyFill="1" applyBorder="1" applyAlignment="1" applyProtection="1">
      <alignment horizontal="left" vertical="center" wrapText="1"/>
    </xf>
    <xf numFmtId="0" fontId="13" fillId="21" borderId="51" xfId="55" applyFont="1" applyFill="1" applyBorder="1" applyAlignment="1" applyProtection="1">
      <alignment horizontal="left" vertical="center" wrapText="1"/>
    </xf>
    <xf numFmtId="0" fontId="13" fillId="21" borderId="74" xfId="55" applyFill="1" applyBorder="1" applyAlignment="1" applyProtection="1">
      <alignment horizontal="center" vertical="center"/>
    </xf>
    <xf numFmtId="0" fontId="13" fillId="21" borderId="73" xfId="55" applyFill="1" applyBorder="1" applyAlignment="1" applyProtection="1">
      <alignment horizontal="center" vertical="center"/>
    </xf>
    <xf numFmtId="0" fontId="13" fillId="0" borderId="0" xfId="55" applyFont="1" applyFill="1" applyBorder="1" applyAlignment="1" applyProtection="1">
      <alignment horizontal="center" vertical="top" wrapText="1"/>
    </xf>
    <xf numFmtId="0" fontId="13" fillId="0" borderId="42" xfId="55" applyFont="1" applyFill="1" applyBorder="1" applyAlignment="1" applyProtection="1">
      <alignment horizontal="left" vertical="center" wrapText="1"/>
    </xf>
    <xf numFmtId="0" fontId="13" fillId="0" borderId="43" xfId="55" applyFont="1" applyFill="1" applyBorder="1" applyAlignment="1" applyProtection="1">
      <alignment horizontal="left" vertical="center" wrapText="1"/>
    </xf>
    <xf numFmtId="0" fontId="13" fillId="0" borderId="51" xfId="55" applyFont="1" applyFill="1" applyBorder="1" applyAlignment="1" applyProtection="1">
      <alignment horizontal="left" vertical="center" wrapText="1"/>
    </xf>
    <xf numFmtId="0" fontId="13" fillId="0" borderId="0" xfId="55" applyFill="1" applyBorder="1" applyAlignment="1" applyProtection="1">
      <alignment horizontal="center" vertical="center"/>
    </xf>
    <xf numFmtId="0" fontId="13" fillId="0" borderId="82" xfId="55" applyFill="1" applyBorder="1" applyAlignment="1" applyProtection="1">
      <alignment horizontal="center" vertical="center"/>
    </xf>
    <xf numFmtId="14" fontId="13" fillId="0" borderId="74" xfId="55" applyNumberFormat="1" applyFill="1" applyBorder="1" applyAlignment="1" applyProtection="1">
      <alignment horizontal="center" vertical="center"/>
      <protection locked="0"/>
    </xf>
    <xf numFmtId="0" fontId="13" fillId="0" borderId="72" xfId="55" applyFill="1" applyBorder="1" applyAlignment="1" applyProtection="1">
      <alignment horizontal="center" vertical="center"/>
      <protection locked="0"/>
    </xf>
    <xf numFmtId="0" fontId="13" fillId="0" borderId="73" xfId="55" applyFill="1" applyBorder="1" applyAlignment="1" applyProtection="1">
      <alignment horizontal="center" vertical="center"/>
      <protection locked="0"/>
    </xf>
    <xf numFmtId="0" fontId="13" fillId="25" borderId="86" xfId="55" applyFont="1" applyFill="1" applyBorder="1" applyAlignment="1" applyProtection="1">
      <alignment horizontal="left" vertical="center" wrapText="1"/>
    </xf>
    <xf numFmtId="0" fontId="13" fillId="25" borderId="87" xfId="55" applyFont="1" applyFill="1" applyBorder="1" applyAlignment="1" applyProtection="1">
      <alignment horizontal="left" vertical="center" wrapText="1"/>
    </xf>
    <xf numFmtId="0" fontId="27" fillId="0" borderId="87" xfId="55" applyFont="1" applyFill="1" applyBorder="1" applyAlignment="1" applyProtection="1">
      <alignment horizontal="left" vertical="center" wrapText="1"/>
      <protection locked="0"/>
    </xf>
    <xf numFmtId="0" fontId="13" fillId="25" borderId="71" xfId="55" applyFont="1" applyFill="1" applyBorder="1" applyAlignment="1" applyProtection="1">
      <alignment horizontal="left" vertical="center" wrapText="1"/>
    </xf>
    <xf numFmtId="0" fontId="13" fillId="25" borderId="72" xfId="55" applyFont="1" applyFill="1" applyBorder="1" applyAlignment="1" applyProtection="1">
      <alignment horizontal="left" vertical="center" wrapText="1"/>
    </xf>
    <xf numFmtId="0" fontId="13" fillId="25" borderId="73" xfId="55" applyFont="1" applyFill="1" applyBorder="1" applyAlignment="1" applyProtection="1">
      <alignment horizontal="left" vertical="center" wrapText="1"/>
    </xf>
    <xf numFmtId="0" fontId="13" fillId="25" borderId="78" xfId="55" applyFont="1" applyFill="1" applyBorder="1" applyAlignment="1" applyProtection="1">
      <alignment horizontal="left" vertical="center" wrapText="1"/>
    </xf>
    <xf numFmtId="0" fontId="13" fillId="25" borderId="79" xfId="55" applyFont="1" applyFill="1" applyBorder="1" applyAlignment="1" applyProtection="1">
      <alignment horizontal="left" vertical="center" wrapText="1"/>
    </xf>
    <xf numFmtId="0" fontId="13" fillId="25" borderId="81" xfId="55" applyFont="1" applyFill="1" applyBorder="1" applyAlignment="1" applyProtection="1">
      <alignment horizontal="left" vertical="center" wrapText="1"/>
    </xf>
    <xf numFmtId="0" fontId="27" fillId="0" borderId="80" xfId="55" applyFont="1" applyFill="1" applyBorder="1" applyAlignment="1" applyProtection="1">
      <alignment horizontal="left" vertical="center" wrapText="1"/>
      <protection locked="0"/>
    </xf>
    <xf numFmtId="0" fontId="27" fillId="0" borderId="79" xfId="55" applyFont="1" applyFill="1" applyBorder="1" applyAlignment="1" applyProtection="1">
      <alignment horizontal="left" vertical="center" wrapText="1"/>
      <protection locked="0"/>
    </xf>
    <xf numFmtId="0" fontId="27" fillId="0" borderId="81" xfId="55" applyFont="1" applyFill="1" applyBorder="1" applyAlignment="1" applyProtection="1">
      <alignment horizontal="left" vertical="center" wrapText="1"/>
      <protection locked="0"/>
    </xf>
    <xf numFmtId="0" fontId="13" fillId="0" borderId="22" xfId="55" applyBorder="1" applyAlignment="1" applyProtection="1">
      <alignment horizontal="center"/>
    </xf>
    <xf numFmtId="0" fontId="26" fillId="0" borderId="10" xfId="55" applyFont="1" applyBorder="1" applyAlignment="1" applyProtection="1">
      <alignment horizontal="left" vertical="top" wrapText="1"/>
    </xf>
    <xf numFmtId="0" fontId="26" fillId="0" borderId="0" xfId="55" applyFont="1" applyBorder="1" applyAlignment="1" applyProtection="1">
      <alignment horizontal="left" vertical="top" wrapText="1"/>
    </xf>
    <xf numFmtId="0" fontId="26" fillId="0" borderId="82" xfId="55" applyFont="1" applyBorder="1" applyAlignment="1" applyProtection="1">
      <alignment horizontal="left" vertical="top" wrapText="1"/>
    </xf>
    <xf numFmtId="0" fontId="26" fillId="0" borderId="83" xfId="55" applyFont="1" applyBorder="1" applyAlignment="1" applyProtection="1">
      <alignment horizontal="left" vertical="top" wrapText="1"/>
    </xf>
    <xf numFmtId="0" fontId="26" fillId="0" borderId="13" xfId="55" applyFont="1" applyBorder="1" applyAlignment="1" applyProtection="1">
      <alignment horizontal="left" vertical="top" wrapText="1"/>
    </xf>
    <xf numFmtId="0" fontId="26" fillId="0" borderId="84" xfId="55" applyFont="1" applyBorder="1" applyAlignment="1" applyProtection="1">
      <alignment horizontal="left" vertical="top" wrapText="1"/>
    </xf>
    <xf numFmtId="0" fontId="26" fillId="0" borderId="26" xfId="55" applyFont="1" applyFill="1" applyBorder="1" applyAlignment="1" applyProtection="1">
      <alignment horizontal="center" vertical="center" wrapText="1"/>
    </xf>
    <xf numFmtId="0" fontId="26" fillId="0" borderId="22" xfId="55" applyFont="1" applyFill="1" applyBorder="1" applyAlignment="1" applyProtection="1">
      <alignment horizontal="center" vertical="center" wrapText="1"/>
    </xf>
    <xf numFmtId="0" fontId="26" fillId="0" borderId="24" xfId="55" applyFont="1" applyFill="1" applyBorder="1" applyAlignment="1" applyProtection="1">
      <alignment horizontal="center" vertical="center" wrapText="1"/>
    </xf>
    <xf numFmtId="0" fontId="26" fillId="0" borderId="28" xfId="55" applyFont="1" applyFill="1" applyBorder="1" applyAlignment="1" applyProtection="1">
      <alignment horizontal="center" vertical="center" wrapText="1"/>
    </xf>
    <xf numFmtId="0" fontId="26" fillId="0" borderId="12" xfId="55" applyFont="1" applyFill="1" applyBorder="1" applyAlignment="1" applyProtection="1">
      <alignment horizontal="center" vertical="center" wrapText="1"/>
    </xf>
    <xf numFmtId="0" fontId="26" fillId="0" borderId="25" xfId="55" applyFont="1" applyFill="1" applyBorder="1" applyAlignment="1" applyProtection="1">
      <alignment horizontal="center" vertical="center" wrapText="1"/>
    </xf>
    <xf numFmtId="0" fontId="13" fillId="0" borderId="22" xfId="55" applyBorder="1" applyAlignment="1" applyProtection="1">
      <alignment horizontal="left" vertical="top" wrapText="1"/>
    </xf>
    <xf numFmtId="0" fontId="13" fillId="0" borderId="22" xfId="55" applyBorder="1" applyAlignment="1" applyProtection="1">
      <alignment horizontal="left" vertical="top"/>
    </xf>
    <xf numFmtId="0" fontId="13" fillId="25" borderId="71" xfId="55" applyFill="1" applyBorder="1" applyAlignment="1" applyProtection="1">
      <alignment horizontal="left" vertical="center" wrapText="1"/>
    </xf>
    <xf numFmtId="0" fontId="13" fillId="25" borderId="85" xfId="55" applyFont="1" applyFill="1" applyBorder="1" applyAlignment="1" applyProtection="1">
      <alignment horizontal="left" vertical="center" wrapText="1"/>
    </xf>
    <xf numFmtId="43" fontId="13" fillId="0" borderId="74" xfId="55" applyNumberFormat="1" applyBorder="1" applyAlignment="1" applyProtection="1">
      <alignment horizontal="center"/>
      <protection locked="0"/>
    </xf>
    <xf numFmtId="43" fontId="13" fillId="0" borderId="72" xfId="55" applyNumberFormat="1" applyBorder="1" applyAlignment="1" applyProtection="1">
      <alignment horizontal="center"/>
      <protection locked="0"/>
    </xf>
    <xf numFmtId="43" fontId="13" fillId="0" borderId="73" xfId="55" applyNumberFormat="1" applyBorder="1" applyAlignment="1" applyProtection="1">
      <alignment horizontal="center"/>
      <protection locked="0"/>
    </xf>
    <xf numFmtId="0" fontId="27" fillId="0" borderId="74" xfId="55" applyFont="1" applyFill="1" applyBorder="1" applyAlignment="1" applyProtection="1">
      <alignment horizontal="left" vertical="center" wrapText="1"/>
      <protection locked="0"/>
    </xf>
    <xf numFmtId="0" fontId="27" fillId="0" borderId="72" xfId="55" applyFont="1" applyFill="1" applyBorder="1" applyAlignment="1" applyProtection="1">
      <alignment horizontal="left" vertical="center" wrapText="1"/>
      <protection locked="0"/>
    </xf>
    <xf numFmtId="0" fontId="27" fillId="0" borderId="73" xfId="55" applyFont="1" applyFill="1" applyBorder="1" applyAlignment="1" applyProtection="1">
      <alignment horizontal="left" vertical="center" wrapText="1"/>
      <protection locked="0"/>
    </xf>
    <xf numFmtId="43" fontId="13" fillId="0" borderId="13" xfId="55" applyNumberFormat="1" applyBorder="1" applyAlignment="1" applyProtection="1">
      <alignment horizontal="center"/>
      <protection locked="0"/>
    </xf>
    <xf numFmtId="0" fontId="35" fillId="0" borderId="10" xfId="55" applyFont="1" applyBorder="1" applyAlignment="1" applyProtection="1">
      <alignment vertical="top" wrapText="1"/>
    </xf>
    <xf numFmtId="0" fontId="35" fillId="0" borderId="22" xfId="55" applyFont="1" applyBorder="1" applyAlignment="1" applyProtection="1">
      <alignment vertical="top" wrapText="1"/>
    </xf>
    <xf numFmtId="0" fontId="35" fillId="0" borderId="24" xfId="55" applyFont="1" applyBorder="1" applyAlignment="1" applyProtection="1">
      <alignment vertical="top" wrapText="1"/>
    </xf>
    <xf numFmtId="43" fontId="13" fillId="0" borderId="80" xfId="55" applyNumberFormat="1" applyBorder="1" applyAlignment="1" applyProtection="1">
      <alignment horizontal="center"/>
      <protection locked="0"/>
    </xf>
    <xf numFmtId="43" fontId="13" fillId="0" borderId="79" xfId="55" applyNumberFormat="1" applyBorder="1" applyAlignment="1" applyProtection="1">
      <alignment horizontal="center"/>
      <protection locked="0"/>
    </xf>
    <xf numFmtId="43" fontId="13" fillId="0" borderId="81" xfId="55" applyNumberFormat="1" applyBorder="1" applyAlignment="1" applyProtection="1">
      <alignment horizontal="center"/>
      <protection locked="0"/>
    </xf>
    <xf numFmtId="0" fontId="13" fillId="21" borderId="71" xfId="55" applyFont="1" applyFill="1" applyBorder="1" applyAlignment="1" applyProtection="1">
      <alignment horizontal="center" vertical="center"/>
    </xf>
    <xf numFmtId="0" fontId="13" fillId="21" borderId="72" xfId="55" applyFont="1" applyFill="1" applyBorder="1" applyAlignment="1" applyProtection="1">
      <alignment horizontal="center" vertical="center"/>
    </xf>
    <xf numFmtId="0" fontId="13" fillId="21" borderId="73" xfId="55" applyFont="1" applyFill="1" applyBorder="1" applyAlignment="1" applyProtection="1">
      <alignment horizontal="center" vertical="center"/>
    </xf>
    <xf numFmtId="0" fontId="13" fillId="21" borderId="74" xfId="55" applyFont="1" applyFill="1" applyBorder="1" applyAlignment="1" applyProtection="1">
      <alignment horizontal="center" vertical="center"/>
    </xf>
    <xf numFmtId="0" fontId="13" fillId="21" borderId="20" xfId="55" applyFont="1" applyFill="1" applyBorder="1" applyAlignment="1" applyProtection="1">
      <alignment horizontal="center" vertical="center"/>
    </xf>
    <xf numFmtId="0" fontId="35" fillId="0" borderId="0" xfId="55" applyFont="1" applyBorder="1" applyAlignment="1" applyProtection="1">
      <alignment vertical="top" wrapText="1"/>
    </xf>
    <xf numFmtId="0" fontId="35" fillId="0" borderId="11" xfId="55" applyFont="1" applyBorder="1" applyAlignment="1" applyProtection="1">
      <alignment vertical="top" wrapText="1"/>
    </xf>
    <xf numFmtId="0" fontId="27" fillId="0" borderId="75" xfId="55" applyFont="1" applyFill="1" applyBorder="1" applyAlignment="1" applyProtection="1">
      <alignment horizontal="center" vertical="center" wrapText="1"/>
      <protection locked="0"/>
    </xf>
    <xf numFmtId="0" fontId="27" fillId="0" borderId="19" xfId="55" applyFont="1" applyFill="1" applyBorder="1" applyAlignment="1" applyProtection="1">
      <alignment horizontal="center" vertical="center" wrapText="1"/>
      <protection locked="0"/>
    </xf>
    <xf numFmtId="0" fontId="27" fillId="0" borderId="76" xfId="55" applyFont="1" applyFill="1" applyBorder="1" applyAlignment="1" applyProtection="1">
      <alignment horizontal="center" vertical="center" wrapText="1"/>
      <protection locked="0"/>
    </xf>
    <xf numFmtId="0" fontId="27" fillId="0" borderId="77" xfId="55" applyFont="1" applyFill="1" applyBorder="1" applyAlignment="1" applyProtection="1">
      <alignment horizontal="center" vertical="center" wrapText="1"/>
      <protection locked="0"/>
    </xf>
    <xf numFmtId="0" fontId="27" fillId="0" borderId="20" xfId="55" applyFont="1" applyFill="1" applyBorder="1" applyAlignment="1" applyProtection="1">
      <alignment horizontal="center" vertical="center" wrapText="1"/>
      <protection locked="0"/>
    </xf>
    <xf numFmtId="0" fontId="38" fillId="24" borderId="0" xfId="52" applyFont="1" applyFill="1" applyAlignment="1">
      <alignment horizontal="center"/>
    </xf>
    <xf numFmtId="0" fontId="5" fillId="21" borderId="42" xfId="0" applyFont="1" applyFill="1" applyBorder="1" applyAlignment="1" applyProtection="1">
      <alignment horizontal="left" vertical="center"/>
    </xf>
    <xf numFmtId="0" fontId="5" fillId="21" borderId="51" xfId="0" applyFont="1" applyFill="1" applyBorder="1" applyAlignment="1" applyProtection="1">
      <alignment horizontal="left" vertical="center"/>
    </xf>
    <xf numFmtId="0" fontId="40" fillId="21" borderId="37" xfId="0" applyFont="1" applyFill="1" applyBorder="1" applyAlignment="1">
      <alignment horizontal="center"/>
    </xf>
    <xf numFmtId="0" fontId="40" fillId="21" borderId="0" xfId="0" applyFont="1" applyFill="1" applyBorder="1" applyAlignment="1">
      <alignment horizontal="center"/>
    </xf>
    <xf numFmtId="0" fontId="40" fillId="21" borderId="38" xfId="0" applyFont="1" applyFill="1" applyBorder="1" applyAlignment="1">
      <alignment horizontal="center"/>
    </xf>
    <xf numFmtId="49" fontId="0" fillId="0" borderId="42" xfId="0" applyNumberFormat="1" applyBorder="1" applyAlignment="1" applyProtection="1">
      <alignment horizontal="left" vertical="center"/>
      <protection locked="0"/>
    </xf>
    <xf numFmtId="49" fontId="0" fillId="0" borderId="51" xfId="0" applyNumberFormat="1" applyBorder="1" applyAlignment="1" applyProtection="1">
      <alignment horizontal="left" vertical="center"/>
      <protection locked="0"/>
    </xf>
    <xf numFmtId="0" fontId="0" fillId="21" borderId="42" xfId="0" applyNumberFormat="1" applyFill="1" applyBorder="1" applyAlignment="1" applyProtection="1">
      <alignment horizontal="left" vertical="center"/>
    </xf>
    <xf numFmtId="0" fontId="0" fillId="21" borderId="51" xfId="0" applyNumberFormat="1" applyFill="1" applyBorder="1" applyAlignment="1" applyProtection="1">
      <alignment horizontal="left" vertical="center"/>
    </xf>
    <xf numFmtId="0" fontId="5" fillId="21" borderId="42" xfId="0" applyNumberFormat="1" applyFont="1" applyFill="1" applyBorder="1" applyAlignment="1" applyProtection="1">
      <alignment horizontal="left" vertical="center"/>
    </xf>
    <xf numFmtId="0" fontId="5" fillId="21" borderId="51" xfId="0" applyNumberFormat="1" applyFont="1" applyFill="1" applyBorder="1" applyAlignment="1" applyProtection="1">
      <alignment horizontal="left" vertical="center"/>
    </xf>
    <xf numFmtId="0" fontId="5" fillId="20" borderId="42" xfId="50" applyFont="1" applyFill="1" applyBorder="1" applyAlignment="1" applyProtection="1">
      <alignment horizontal="right" vertical="center"/>
    </xf>
    <xf numFmtId="0" fontId="5" fillId="20" borderId="51" xfId="50" applyFill="1" applyBorder="1" applyAlignment="1" applyProtection="1">
      <alignment horizontal="right" vertical="center"/>
    </xf>
    <xf numFmtId="2" fontId="5" fillId="21" borderId="42" xfId="50" quotePrefix="1" applyNumberFormat="1" applyFont="1" applyFill="1" applyBorder="1" applyAlignment="1" applyProtection="1">
      <alignment horizontal="left" vertical="center"/>
    </xf>
    <xf numFmtId="2" fontId="5" fillId="21" borderId="43" xfId="50" quotePrefix="1" applyNumberFormat="1" applyFont="1" applyFill="1" applyBorder="1" applyAlignment="1" applyProtection="1">
      <alignment horizontal="left" vertical="center"/>
    </xf>
    <xf numFmtId="2" fontId="5" fillId="21" borderId="51" xfId="50" quotePrefix="1" applyNumberFormat="1" applyFont="1" applyFill="1" applyBorder="1" applyAlignment="1" applyProtection="1">
      <alignment horizontal="left" vertical="center"/>
    </xf>
    <xf numFmtId="0" fontId="42" fillId="24" borderId="0" xfId="0" applyFont="1" applyFill="1" applyBorder="1" applyAlignment="1">
      <alignment horizontal="center" vertical="center"/>
    </xf>
    <xf numFmtId="0" fontId="5" fillId="21" borderId="42" xfId="50" applyNumberFormat="1" applyFont="1" applyFill="1" applyBorder="1" applyAlignment="1" applyProtection="1">
      <alignment horizontal="left" vertical="center"/>
    </xf>
    <xf numFmtId="0" fontId="5" fillId="21" borderId="43" xfId="50" applyNumberFormat="1" applyFont="1" applyFill="1" applyBorder="1" applyAlignment="1" applyProtection="1">
      <alignment horizontal="left" vertical="center"/>
    </xf>
    <xf numFmtId="0" fontId="5" fillId="21" borderId="51" xfId="50" applyNumberFormat="1" applyFont="1" applyFill="1" applyBorder="1" applyAlignment="1" applyProtection="1">
      <alignment horizontal="left" vertical="center"/>
    </xf>
    <xf numFmtId="49" fontId="43" fillId="24" borderId="42" xfId="0" applyNumberFormat="1" applyFont="1" applyFill="1" applyBorder="1" applyAlignment="1">
      <alignment horizontal="center"/>
    </xf>
    <xf numFmtId="49" fontId="43" fillId="24" borderId="43" xfId="0" applyNumberFormat="1" applyFont="1" applyFill="1" applyBorder="1" applyAlignment="1">
      <alignment horizontal="center"/>
    </xf>
    <xf numFmtId="49" fontId="43" fillId="24" borderId="51" xfId="0" applyNumberFormat="1" applyFont="1" applyFill="1" applyBorder="1" applyAlignment="1">
      <alignment horizontal="center"/>
    </xf>
    <xf numFmtId="0" fontId="5" fillId="21" borderId="42" xfId="50" applyFill="1" applyBorder="1" applyAlignment="1" applyProtection="1">
      <alignment horizontal="left" vertical="center"/>
    </xf>
    <xf numFmtId="0" fontId="5" fillId="21" borderId="43" xfId="50" applyFill="1" applyBorder="1" applyAlignment="1" applyProtection="1">
      <alignment horizontal="left" vertical="center"/>
    </xf>
    <xf numFmtId="0" fontId="5" fillId="21" borderId="51" xfId="50" applyFill="1" applyBorder="1" applyAlignment="1" applyProtection="1">
      <alignment horizontal="left" vertical="center"/>
    </xf>
    <xf numFmtId="0" fontId="0" fillId="20" borderId="39" xfId="0" applyFill="1" applyBorder="1" applyAlignment="1">
      <alignment horizontal="center"/>
    </xf>
    <xf numFmtId="0" fontId="0" fillId="20" borderId="40" xfId="0" applyFill="1" applyBorder="1" applyAlignment="1">
      <alignment horizontal="center"/>
    </xf>
    <xf numFmtId="0" fontId="0" fillId="20" borderId="41" xfId="0" applyFill="1" applyBorder="1" applyAlignment="1">
      <alignment horizontal="center"/>
    </xf>
    <xf numFmtId="0" fontId="0" fillId="20" borderId="26" xfId="0" applyFill="1" applyBorder="1" applyAlignment="1" applyProtection="1">
      <alignment horizontal="right"/>
    </xf>
    <xf numFmtId="0" fontId="0" fillId="20" borderId="24" xfId="0" applyFill="1" applyBorder="1" applyAlignment="1" applyProtection="1">
      <alignment horizontal="right"/>
    </xf>
    <xf numFmtId="0" fontId="0" fillId="20" borderId="28" xfId="0" applyFill="1" applyBorder="1" applyAlignment="1" applyProtection="1">
      <alignment horizontal="right" vertical="top"/>
    </xf>
    <xf numFmtId="0" fontId="0" fillId="20" borderId="25" xfId="0" applyFill="1" applyBorder="1" applyAlignment="1" applyProtection="1">
      <alignment horizontal="right" vertical="top"/>
    </xf>
    <xf numFmtId="0" fontId="0" fillId="0" borderId="42" xfId="0" applyFill="1" applyBorder="1" applyAlignment="1" applyProtection="1">
      <alignment horizontal="left" vertical="center"/>
      <protection locked="0"/>
    </xf>
    <xf numFmtId="0" fontId="0" fillId="0" borderId="43" xfId="0" applyBorder="1"/>
    <xf numFmtId="0" fontId="0" fillId="0" borderId="51" xfId="0" applyBorder="1"/>
    <xf numFmtId="0" fontId="40" fillId="20" borderId="34" xfId="0" applyFont="1" applyFill="1" applyBorder="1" applyAlignment="1">
      <alignment horizontal="center"/>
    </xf>
    <xf numFmtId="0" fontId="40" fillId="20" borderId="35" xfId="0" applyFont="1" applyFill="1" applyBorder="1" applyAlignment="1">
      <alignment horizontal="center"/>
    </xf>
    <xf numFmtId="0" fontId="40" fillId="20" borderId="36" xfId="0" applyFont="1" applyFill="1" applyBorder="1" applyAlignment="1">
      <alignment horizontal="center"/>
    </xf>
    <xf numFmtId="0" fontId="1" fillId="0" borderId="22" xfId="52" applyBorder="1" applyAlignment="1">
      <alignment horizontal="center"/>
    </xf>
    <xf numFmtId="0" fontId="1" fillId="0" borderId="22" xfId="52" applyFont="1" applyBorder="1" applyAlignment="1">
      <alignment horizontal="center"/>
    </xf>
    <xf numFmtId="0" fontId="7" fillId="20" borderId="96" xfId="52" applyFont="1" applyFill="1" applyBorder="1" applyAlignment="1">
      <alignment horizontal="center"/>
    </xf>
    <xf numFmtId="0" fontId="7" fillId="20" borderId="67" xfId="52" applyFont="1" applyFill="1" applyBorder="1" applyAlignment="1">
      <alignment horizontal="center"/>
    </xf>
    <xf numFmtId="0" fontId="7" fillId="20" borderId="61" xfId="52" applyFont="1" applyFill="1" applyBorder="1" applyAlignment="1">
      <alignment horizontal="center"/>
    </xf>
    <xf numFmtId="0" fontId="5" fillId="20" borderId="22" xfId="50" applyFont="1" applyFill="1" applyBorder="1" applyAlignment="1" applyProtection="1">
      <alignment horizontal="center" vertical="center"/>
    </xf>
    <xf numFmtId="49" fontId="5" fillId="0" borderId="22" xfId="50" applyNumberFormat="1" applyFont="1" applyBorder="1" applyAlignment="1" applyProtection="1">
      <alignment horizontal="center" vertical="center"/>
      <protection locked="0"/>
    </xf>
    <xf numFmtId="0" fontId="38" fillId="24" borderId="96" xfId="52" applyFont="1" applyFill="1" applyBorder="1" applyAlignment="1">
      <alignment horizontal="left"/>
    </xf>
    <xf numFmtId="0" fontId="38" fillId="24" borderId="67" xfId="52" applyFont="1" applyFill="1" applyBorder="1" applyAlignment="1">
      <alignment horizontal="left"/>
    </xf>
    <xf numFmtId="0" fontId="38" fillId="24" borderId="61" xfId="52" applyFont="1" applyFill="1" applyBorder="1" applyAlignment="1">
      <alignment horizontal="left"/>
    </xf>
    <xf numFmtId="0" fontId="1" fillId="0" borderId="12" xfId="52" applyBorder="1" applyAlignment="1" applyProtection="1">
      <alignment horizontal="center"/>
      <protection locked="0"/>
    </xf>
    <xf numFmtId="0" fontId="38" fillId="24" borderId="0" xfId="52" applyFont="1" applyFill="1" applyAlignment="1">
      <alignment horizontal="left"/>
    </xf>
    <xf numFmtId="49" fontId="5" fillId="0" borderId="42" xfId="50" applyNumberFormat="1" applyFill="1" applyBorder="1" applyAlignment="1" applyProtection="1">
      <alignment horizontal="left" vertical="center"/>
      <protection locked="0"/>
    </xf>
    <xf numFmtId="49" fontId="5" fillId="0" borderId="51" xfId="50" applyNumberFormat="1" applyFill="1" applyBorder="1" applyAlignment="1" applyProtection="1">
      <alignment horizontal="left" vertical="center"/>
      <protection locked="0"/>
    </xf>
    <xf numFmtId="0" fontId="40" fillId="20" borderId="34" xfId="0" applyFont="1" applyFill="1" applyBorder="1" applyAlignment="1" applyProtection="1">
      <alignment horizontal="center" vertical="center"/>
    </xf>
    <xf numFmtId="0" fontId="40" fillId="20" borderId="35" xfId="0" applyFont="1" applyFill="1" applyBorder="1" applyAlignment="1" applyProtection="1">
      <alignment horizontal="center" vertical="center"/>
    </xf>
    <xf numFmtId="0" fontId="40" fillId="20" borderId="36" xfId="0" applyFont="1" applyFill="1" applyBorder="1" applyAlignment="1" applyProtection="1">
      <alignment horizontal="center" vertical="center"/>
    </xf>
    <xf numFmtId="0" fontId="5" fillId="20" borderId="51" xfId="50" applyFont="1" applyFill="1" applyBorder="1" applyAlignment="1" applyProtection="1">
      <alignment horizontal="right" vertical="center"/>
    </xf>
    <xf numFmtId="49" fontId="5" fillId="0" borderId="42" xfId="50" applyNumberFormat="1" applyFont="1" applyBorder="1" applyAlignment="1" applyProtection="1">
      <alignment horizontal="left" vertical="center"/>
      <protection locked="0"/>
    </xf>
    <xf numFmtId="49" fontId="5" fillId="0" borderId="51" xfId="50" applyNumberFormat="1" applyFont="1" applyBorder="1" applyAlignment="1" applyProtection="1">
      <alignment horizontal="left" vertical="center"/>
      <protection locked="0"/>
    </xf>
    <xf numFmtId="0" fontId="40" fillId="23" borderId="96" xfId="0" applyFont="1" applyFill="1" applyBorder="1" applyAlignment="1">
      <alignment horizontal="center"/>
    </xf>
    <xf numFmtId="0" fontId="40" fillId="23" borderId="67" xfId="0" applyFont="1" applyFill="1" applyBorder="1" applyAlignment="1">
      <alignment horizontal="center"/>
    </xf>
    <xf numFmtId="0" fontId="40" fillId="23" borderId="61" xfId="0" applyFont="1" applyFill="1" applyBorder="1" applyAlignment="1">
      <alignment horizontal="center"/>
    </xf>
    <xf numFmtId="49" fontId="5" fillId="0" borderId="42" xfId="50" applyNumberFormat="1" applyFont="1" applyFill="1" applyBorder="1" applyAlignment="1" applyProtection="1">
      <alignment horizontal="left" vertical="center"/>
      <protection locked="0"/>
    </xf>
    <xf numFmtId="0" fontId="7" fillId="22" borderId="96" xfId="52" applyFont="1" applyFill="1" applyBorder="1" applyAlignment="1">
      <alignment horizontal="center"/>
    </xf>
    <xf numFmtId="0" fontId="7" fillId="22" borderId="67" xfId="52" applyFont="1" applyFill="1" applyBorder="1" applyAlignment="1">
      <alignment horizontal="center"/>
    </xf>
    <xf numFmtId="0" fontId="7" fillId="22" borderId="61" xfId="52" applyFont="1" applyFill="1" applyBorder="1" applyAlignment="1">
      <alignment horizontal="center"/>
    </xf>
    <xf numFmtId="0" fontId="5" fillId="21" borderId="42" xfId="50" applyNumberFormat="1" applyFill="1" applyBorder="1" applyAlignment="1" applyProtection="1">
      <alignment horizontal="left" vertical="center"/>
    </xf>
    <xf numFmtId="0" fontId="5" fillId="21" borderId="51" xfId="50" applyNumberFormat="1" applyFill="1" applyBorder="1" applyAlignment="1" applyProtection="1">
      <alignment horizontal="left" vertical="center"/>
    </xf>
    <xf numFmtId="0" fontId="42" fillId="24" borderId="0" xfId="54" applyFont="1" applyFill="1" applyAlignment="1" applyProtection="1">
      <alignment horizontal="left"/>
    </xf>
    <xf numFmtId="0" fontId="5" fillId="20" borderId="43" xfId="50" applyFont="1" applyFill="1" applyBorder="1" applyAlignment="1" applyProtection="1">
      <alignment horizontal="right" vertical="center"/>
    </xf>
    <xf numFmtId="49" fontId="5" fillId="0" borderId="51" xfId="50" applyNumberFormat="1" applyFont="1" applyFill="1" applyBorder="1" applyAlignment="1" applyProtection="1">
      <alignment horizontal="left" vertical="center"/>
      <protection locked="0"/>
    </xf>
    <xf numFmtId="0" fontId="40" fillId="20" borderId="34" xfId="50" applyFont="1" applyFill="1" applyBorder="1" applyAlignment="1" applyProtection="1">
      <alignment horizontal="center" vertical="center"/>
    </xf>
    <xf numFmtId="0" fontId="40" fillId="20" borderId="35" xfId="50" applyFont="1" applyFill="1" applyBorder="1" applyAlignment="1" applyProtection="1">
      <alignment horizontal="center" vertical="center"/>
    </xf>
    <xf numFmtId="0" fontId="40" fillId="20" borderId="36" xfId="50" applyFont="1" applyFill="1" applyBorder="1" applyAlignment="1" applyProtection="1">
      <alignment horizontal="center" vertical="center"/>
    </xf>
    <xf numFmtId="49" fontId="5" fillId="0" borderId="22" xfId="50" applyNumberFormat="1" applyFont="1" applyFill="1" applyBorder="1" applyAlignment="1" applyProtection="1">
      <alignment horizontal="center" vertical="center"/>
      <protection locked="0"/>
    </xf>
    <xf numFmtId="0" fontId="7" fillId="22" borderId="96" xfId="54" applyFont="1" applyFill="1" applyBorder="1" applyAlignment="1" applyProtection="1">
      <alignment horizontal="center"/>
    </xf>
    <xf numFmtId="0" fontId="7" fillId="22" borderId="67" xfId="54" applyFont="1" applyFill="1" applyBorder="1" applyAlignment="1" applyProtection="1">
      <alignment horizontal="center"/>
    </xf>
    <xf numFmtId="0" fontId="7" fillId="22" borderId="61" xfId="54" applyFont="1" applyFill="1" applyBorder="1" applyAlignment="1" applyProtection="1">
      <alignment horizontal="center"/>
    </xf>
    <xf numFmtId="0" fontId="50" fillId="0" borderId="22" xfId="54" applyFont="1" applyBorder="1" applyAlignment="1" applyProtection="1">
      <alignment horizontal="center"/>
    </xf>
    <xf numFmtId="0" fontId="5" fillId="20" borderId="28" xfId="50" applyFont="1" applyFill="1" applyBorder="1" applyAlignment="1" applyProtection="1">
      <alignment horizontal="right" vertical="center"/>
    </xf>
    <xf numFmtId="0" fontId="5" fillId="20" borderId="12" xfId="50" applyFont="1" applyFill="1" applyBorder="1" applyAlignment="1" applyProtection="1">
      <alignment horizontal="right" vertical="center"/>
    </xf>
    <xf numFmtId="0" fontId="5" fillId="20" borderId="25" xfId="50" applyFont="1" applyFill="1" applyBorder="1" applyAlignment="1" applyProtection="1">
      <alignment horizontal="right" vertical="center"/>
    </xf>
    <xf numFmtId="0" fontId="42" fillId="24" borderId="96" xfId="54" applyFont="1" applyFill="1" applyBorder="1" applyAlignment="1" applyProtection="1">
      <alignment horizontal="left"/>
    </xf>
    <xf numFmtId="0" fontId="42" fillId="24" borderId="67" xfId="54" applyFont="1" applyFill="1" applyBorder="1" applyAlignment="1" applyProtection="1">
      <alignment horizontal="left"/>
    </xf>
    <xf numFmtId="0" fontId="42" fillId="24" borderId="61" xfId="54" applyFont="1" applyFill="1" applyBorder="1" applyAlignment="1" applyProtection="1">
      <alignment horizontal="left"/>
    </xf>
    <xf numFmtId="0" fontId="50" fillId="0" borderId="12" xfId="54" applyFont="1" applyBorder="1" applyAlignment="1" applyProtection="1">
      <alignment horizontal="center"/>
      <protection locked="0"/>
    </xf>
    <xf numFmtId="0" fontId="5" fillId="21" borderId="42" xfId="50" applyFont="1" applyFill="1" applyBorder="1" applyAlignment="1" applyProtection="1">
      <alignment horizontal="left" vertical="center"/>
    </xf>
    <xf numFmtId="0" fontId="5" fillId="21" borderId="51" xfId="50" applyFont="1" applyFill="1" applyBorder="1" applyAlignment="1" applyProtection="1">
      <alignment horizontal="left" vertical="center"/>
    </xf>
    <xf numFmtId="0" fontId="7" fillId="20" borderId="96" xfId="54" applyFont="1" applyFill="1" applyBorder="1" applyAlignment="1" applyProtection="1">
      <alignment horizontal="center"/>
    </xf>
    <xf numFmtId="0" fontId="7" fillId="20" borderId="67" xfId="54" applyFont="1" applyFill="1" applyBorder="1" applyAlignment="1" applyProtection="1">
      <alignment horizontal="center"/>
    </xf>
    <xf numFmtId="0" fontId="7" fillId="20" borderId="61" xfId="54" applyFont="1" applyFill="1" applyBorder="1" applyAlignment="1" applyProtection="1">
      <alignment horizontal="center"/>
    </xf>
    <xf numFmtId="0" fontId="5" fillId="20" borderId="26" xfId="50" applyFont="1" applyFill="1" applyBorder="1" applyAlignment="1" applyProtection="1">
      <alignment horizontal="right" vertical="center"/>
    </xf>
    <xf numFmtId="0" fontId="5" fillId="20" borderId="22" xfId="50" applyFont="1" applyFill="1" applyBorder="1" applyAlignment="1" applyProtection="1">
      <alignment horizontal="right" vertical="center"/>
    </xf>
    <xf numFmtId="0" fontId="5" fillId="20" borderId="24" xfId="50" applyFont="1" applyFill="1" applyBorder="1" applyAlignment="1" applyProtection="1">
      <alignment horizontal="right" vertical="center"/>
    </xf>
    <xf numFmtId="0" fontId="5" fillId="0" borderId="0" xfId="50" applyFont="1" applyFill="1" applyBorder="1" applyAlignment="1" applyProtection="1">
      <alignment horizontal="left"/>
    </xf>
    <xf numFmtId="0" fontId="44" fillId="0" borderId="32" xfId="54" applyFont="1" applyFill="1" applyBorder="1" applyAlignment="1" applyProtection="1">
      <alignment horizontal="left" vertical="center"/>
      <protection locked="0"/>
    </xf>
    <xf numFmtId="0" fontId="5" fillId="0" borderId="32" xfId="46" applyFont="1" applyBorder="1" applyAlignment="1" applyProtection="1">
      <alignment horizontal="center" vertical="top" wrapText="1"/>
    </xf>
    <xf numFmtId="0" fontId="44" fillId="20" borderId="33" xfId="54" applyFont="1" applyFill="1" applyBorder="1" applyAlignment="1" applyProtection="1">
      <alignment horizontal="center" vertical="center" wrapText="1"/>
    </xf>
    <xf numFmtId="0" fontId="5" fillId="20" borderId="97" xfId="46" applyFont="1" applyFill="1" applyBorder="1" applyAlignment="1" applyProtection="1">
      <alignment horizontal="center" vertical="center" wrapText="1"/>
    </xf>
    <xf numFmtId="0" fontId="5" fillId="20" borderId="98" xfId="46" applyFont="1" applyFill="1" applyBorder="1" applyAlignment="1" applyProtection="1">
      <alignment horizontal="center" vertical="center" wrapText="1"/>
    </xf>
    <xf numFmtId="0" fontId="42" fillId="24" borderId="96" xfId="50" applyFont="1" applyFill="1" applyBorder="1" applyAlignment="1" applyProtection="1">
      <alignment horizontal="left"/>
    </xf>
    <xf numFmtId="0" fontId="42" fillId="24" borderId="67" xfId="50" applyFont="1" applyFill="1" applyBorder="1" applyAlignment="1" applyProtection="1">
      <alignment horizontal="left"/>
    </xf>
    <xf numFmtId="0" fontId="42" fillId="24" borderId="61" xfId="50" applyFont="1" applyFill="1" applyBorder="1" applyAlignment="1" applyProtection="1">
      <alignment horizontal="left"/>
    </xf>
    <xf numFmtId="0" fontId="44" fillId="25" borderId="32" xfId="54" applyFont="1" applyFill="1" applyBorder="1" applyAlignment="1" applyProtection="1">
      <alignment horizontal="left" vertical="center"/>
    </xf>
    <xf numFmtId="0" fontId="5" fillId="25" borderId="32" xfId="46" applyFont="1" applyFill="1" applyBorder="1" applyAlignment="1" applyProtection="1">
      <alignment horizontal="center" vertical="top" wrapText="1"/>
    </xf>
    <xf numFmtId="0" fontId="44" fillId="0" borderId="0" xfId="54" applyFont="1" applyAlignment="1" applyProtection="1">
      <alignment horizontal="left"/>
    </xf>
    <xf numFmtId="0" fontId="44" fillId="25" borderId="42" xfId="54" applyFont="1" applyFill="1" applyBorder="1" applyAlignment="1" applyProtection="1">
      <alignment horizontal="left" vertical="center"/>
    </xf>
    <xf numFmtId="0" fontId="44" fillId="25" borderId="43" xfId="54" applyFont="1" applyFill="1" applyBorder="1" applyAlignment="1" applyProtection="1">
      <alignment horizontal="left" vertical="center"/>
    </xf>
    <xf numFmtId="0" fontId="44" fillId="25" borderId="51" xfId="54" applyFont="1" applyFill="1" applyBorder="1" applyAlignment="1" applyProtection="1">
      <alignment horizontal="left" vertical="center"/>
    </xf>
    <xf numFmtId="0" fontId="42" fillId="24" borderId="0" xfId="54" applyFont="1" applyFill="1" applyAlignment="1" applyProtection="1">
      <alignment horizontal="center"/>
    </xf>
    <xf numFmtId="49" fontId="40" fillId="0" borderId="67" xfId="0" applyNumberFormat="1" applyFont="1" applyBorder="1" applyAlignment="1" applyProtection="1">
      <alignment horizontal="left" vertical="center" wrapText="1"/>
    </xf>
    <xf numFmtId="49" fontId="40" fillId="0" borderId="61" xfId="0" applyNumberFormat="1" applyFont="1" applyBorder="1" applyAlignment="1" applyProtection="1">
      <alignment horizontal="left" vertical="center" wrapText="1"/>
    </xf>
    <xf numFmtId="49" fontId="5" fillId="0" borderId="96" xfId="0" applyNumberFormat="1" applyFont="1" applyBorder="1" applyAlignment="1" applyProtection="1">
      <alignment horizontal="left" vertical="center" wrapText="1"/>
      <protection locked="0"/>
    </xf>
    <xf numFmtId="49" fontId="5" fillId="0" borderId="67" xfId="0" applyNumberFormat="1" applyFont="1" applyBorder="1" applyAlignment="1" applyProtection="1">
      <alignment horizontal="left" vertical="center" wrapText="1"/>
      <protection locked="0"/>
    </xf>
    <xf numFmtId="49" fontId="5" fillId="0" borderId="61" xfId="0" applyNumberFormat="1" applyFont="1" applyBorder="1" applyAlignment="1" applyProtection="1">
      <alignment horizontal="left" vertical="center" wrapText="1"/>
      <protection locked="0"/>
    </xf>
    <xf numFmtId="49" fontId="0" fillId="0" borderId="46" xfId="0" applyNumberFormat="1" applyBorder="1" applyAlignment="1" applyProtection="1">
      <alignment horizontal="left" vertical="center" wrapText="1"/>
    </xf>
    <xf numFmtId="49" fontId="0" fillId="0" borderId="68" xfId="0" applyNumberFormat="1" applyBorder="1" applyAlignment="1" applyProtection="1">
      <alignment horizontal="left" vertical="center" wrapText="1"/>
    </xf>
    <xf numFmtId="49" fontId="0" fillId="0" borderId="96" xfId="0" applyNumberFormat="1" applyBorder="1" applyAlignment="1" applyProtection="1">
      <alignment horizontal="left" vertical="center" wrapText="1"/>
      <protection locked="0"/>
    </xf>
    <xf numFmtId="49" fontId="0" fillId="0" borderId="67" xfId="0" applyNumberFormat="1" applyBorder="1" applyAlignment="1" applyProtection="1">
      <alignment horizontal="left" vertical="center" wrapText="1"/>
      <protection locked="0"/>
    </xf>
    <xf numFmtId="49" fontId="0" fillId="0" borderId="61" xfId="0" applyNumberFormat="1" applyBorder="1" applyAlignment="1" applyProtection="1">
      <alignment horizontal="left" vertical="center" wrapText="1"/>
      <protection locked="0"/>
    </xf>
    <xf numFmtId="49" fontId="40" fillId="0" borderId="46" xfId="0" applyNumberFormat="1" applyFont="1" applyBorder="1" applyAlignment="1" applyProtection="1">
      <alignment horizontal="left" vertical="center" wrapText="1"/>
    </xf>
    <xf numFmtId="49" fontId="40" fillId="0" borderId="68" xfId="0" applyNumberFormat="1" applyFont="1" applyBorder="1" applyAlignment="1" applyProtection="1">
      <alignment horizontal="left" vertical="center" wrapText="1"/>
    </xf>
    <xf numFmtId="0" fontId="53" fillId="24" borderId="0" xfId="0" applyFont="1" applyFill="1" applyAlignment="1" applyProtection="1">
      <alignment horizontal="center" vertical="center" wrapText="1"/>
    </xf>
    <xf numFmtId="0" fontId="53" fillId="24" borderId="0" xfId="0" applyFont="1" applyFill="1" applyAlignment="1" applyProtection="1">
      <alignment horizontal="center" vertical="center"/>
    </xf>
    <xf numFmtId="0" fontId="53" fillId="24" borderId="0" xfId="0" applyFont="1" applyFill="1" applyAlignment="1" applyProtection="1">
      <alignment horizontal="center" wrapText="1"/>
    </xf>
    <xf numFmtId="0" fontId="54" fillId="24" borderId="0" xfId="0" applyFont="1" applyFill="1" applyAlignment="1" applyProtection="1">
      <alignment horizontal="center" wrapText="1"/>
    </xf>
    <xf numFmtId="0" fontId="54" fillId="24" borderId="0" xfId="0" applyFont="1" applyFill="1" applyAlignment="1" applyProtection="1">
      <alignment horizontal="center"/>
    </xf>
    <xf numFmtId="0" fontId="53" fillId="24" borderId="0" xfId="0" applyFont="1" applyFill="1" applyAlignment="1" applyProtection="1">
      <alignment horizontal="center"/>
    </xf>
    <xf numFmtId="0" fontId="39" fillId="0" borderId="0" xfId="0" applyFont="1" applyFill="1" applyBorder="1" applyAlignment="1" applyProtection="1">
      <alignment horizontal="right"/>
    </xf>
    <xf numFmtId="0" fontId="38" fillId="24" borderId="0" xfId="0" applyFont="1" applyFill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46" xfId="0" applyNumberFormat="1" applyBorder="1" applyAlignment="1" applyProtection="1">
      <alignment horizontal="left" vertical="center" wrapText="1"/>
    </xf>
    <xf numFmtId="0" fontId="0" fillId="0" borderId="68" xfId="0" applyNumberFormat="1" applyBorder="1" applyAlignment="1" applyProtection="1">
      <alignment horizontal="left" vertical="center" wrapText="1"/>
    </xf>
    <xf numFmtId="170" fontId="5" fillId="21" borderId="42" xfId="50" applyNumberFormat="1" applyFont="1" applyFill="1" applyBorder="1" applyAlignment="1" applyProtection="1">
      <alignment horizontal="center" vertical="center"/>
    </xf>
    <xf numFmtId="170" fontId="5" fillId="21" borderId="51" xfId="50" applyNumberFormat="1" applyFont="1" applyFill="1" applyBorder="1" applyAlignment="1" applyProtection="1">
      <alignment horizontal="center" vertical="center"/>
    </xf>
    <xf numFmtId="49" fontId="5" fillId="0" borderId="43" xfId="50" applyNumberFormat="1" applyFont="1" applyFill="1" applyBorder="1" applyAlignment="1" applyProtection="1">
      <alignment horizontal="left" vertical="center"/>
      <protection locked="0"/>
    </xf>
    <xf numFmtId="170" fontId="5" fillId="20" borderId="42" xfId="50" applyNumberFormat="1" applyFont="1" applyFill="1" applyBorder="1" applyAlignment="1" applyProtection="1">
      <alignment horizontal="center" vertical="center"/>
    </xf>
    <xf numFmtId="170" fontId="5" fillId="20" borderId="51" xfId="50" applyNumberFormat="1" applyFont="1" applyFill="1" applyBorder="1" applyAlignment="1" applyProtection="1">
      <alignment horizontal="center" vertical="center"/>
    </xf>
    <xf numFmtId="170" fontId="5" fillId="0" borderId="42" xfId="50" applyNumberFormat="1" applyFont="1" applyFill="1" applyBorder="1" applyAlignment="1" applyProtection="1">
      <alignment horizontal="center" vertical="center"/>
      <protection locked="0"/>
    </xf>
    <xf numFmtId="170" fontId="5" fillId="0" borderId="51" xfId="50" applyNumberFormat="1" applyFont="1" applyFill="1" applyBorder="1" applyAlignment="1" applyProtection="1">
      <alignment horizontal="center" vertical="center"/>
      <protection locked="0"/>
    </xf>
    <xf numFmtId="0" fontId="5" fillId="21" borderId="43" xfId="50" applyFont="1" applyFill="1" applyBorder="1" applyAlignment="1" applyProtection="1">
      <alignment horizontal="left" vertical="center"/>
    </xf>
  </cellXfs>
  <cellStyles count="64">
    <cellStyle name="20 % - Akzent1" xfId="1" builtinId="30" customBuiltin="1"/>
    <cellStyle name="20 % - Akzent2" xfId="2" builtinId="34" customBuiltin="1"/>
    <cellStyle name="20 % - Akzent3" xfId="3" builtinId="38" customBuiltin="1"/>
    <cellStyle name="20 % - Akzent4" xfId="4" builtinId="42" customBuiltin="1"/>
    <cellStyle name="20 % - Akzent5" xfId="5" builtinId="46" customBuiltin="1"/>
    <cellStyle name="20 % - Akzent6" xfId="6" builtinId="50" customBuiltin="1"/>
    <cellStyle name="40 % - Akzent1" xfId="7" builtinId="31" customBuiltin="1"/>
    <cellStyle name="40 % - Akzent2" xfId="8" builtinId="35" customBuiltin="1"/>
    <cellStyle name="40 % - Akzent3" xfId="9" builtinId="39" customBuiltin="1"/>
    <cellStyle name="40 % - Akzent4" xfId="10" builtinId="43" customBuiltin="1"/>
    <cellStyle name="40 % - Akzent5" xfId="11" builtinId="47" customBuiltin="1"/>
    <cellStyle name="40 % - Akzent6" xfId="12" builtinId="51" customBuiltin="1"/>
    <cellStyle name="60 % - Akzent1" xfId="13" builtinId="32" customBuiltin="1"/>
    <cellStyle name="60 % - Akzent2" xfId="14" builtinId="36" customBuiltin="1"/>
    <cellStyle name="60 % - Akzent3" xfId="15" builtinId="40" customBuiltin="1"/>
    <cellStyle name="60 % - Akzent4" xfId="16" builtinId="44" customBuiltin="1"/>
    <cellStyle name="60 % - Akzent5" xfId="17" builtinId="48" customBuiltin="1"/>
    <cellStyle name="60 % - Akzent6" xfId="18" builtinId="52" customBuiltin="1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Excel Built-in Normal" xfId="30"/>
    <cellStyle name="Excel Built-in Normal_Abrechnungstool_RLv562" xfId="31"/>
    <cellStyle name="Gut" xfId="32" builtinId="26" customBuiltin="1"/>
    <cellStyle name="Komma" xfId="33" builtinId="3"/>
    <cellStyle name="Komma 2" xfId="34"/>
    <cellStyle name="Komma 3" xfId="35"/>
    <cellStyle name="Link" xfId="36" builtinId="8"/>
    <cellStyle name="Neutral" xfId="37" builtinId="28" customBuiltin="1"/>
    <cellStyle name="Normal 2" xfId="38"/>
    <cellStyle name="Normal 2 2" xfId="39"/>
    <cellStyle name="Notiz" xfId="40" builtinId="10" customBuiltin="1"/>
    <cellStyle name="Prozent" xfId="41" builtinId="5"/>
    <cellStyle name="Prozent 2" xfId="42"/>
    <cellStyle name="Prozent_Abrechnungstool_RLv136" xfId="43"/>
    <cellStyle name="Schlecht" xfId="44" builtinId="27" customBuiltin="1"/>
    <cellStyle name="Standard" xfId="0" builtinId="0"/>
    <cellStyle name="Standard 2" xfId="45"/>
    <cellStyle name="Standard 2 2" xfId="46"/>
    <cellStyle name="Standard 2 2_Abrechnungstool_RLv562" xfId="47"/>
    <cellStyle name="Standard 3" xfId="48"/>
    <cellStyle name="Standard 4" xfId="49"/>
    <cellStyle name="Standard 6" xfId="50"/>
    <cellStyle name="Standard_Abrechnungstool_RLv136" xfId="51"/>
    <cellStyle name="Standard_Belegaufstellung Invest und Sachkosten_V3" xfId="52"/>
    <cellStyle name="Standard_Belegaufstellung Invest und Sachkosten_V3_Abrechnungstool_RLv571" xfId="53"/>
    <cellStyle name="Standard_Belegaufstellung unbare Eigenleistungen (unbare Sachleistungen)" xfId="54"/>
    <cellStyle name="Standard_Zahlungsantrag_V2 - Excel97 - RLv1" xfId="55"/>
    <cellStyle name="Überschrift" xfId="56" builtinId="15" customBuiltin="1"/>
    <cellStyle name="Überschrift 1" xfId="57" builtinId="16" customBuiltin="1"/>
    <cellStyle name="Überschrift 2" xfId="58" builtinId="17" customBuiltin="1"/>
    <cellStyle name="Überschrift 3" xfId="59" builtinId="18" customBuiltin="1"/>
    <cellStyle name="Überschrift 4" xfId="60" builtinId="19" customBuiltin="1"/>
    <cellStyle name="Verknüpfte Zelle" xfId="61" builtinId="24" customBuiltin="1"/>
    <cellStyle name="Warnender Text" xfId="62" builtinId="11" customBuiltin="1"/>
    <cellStyle name="Zelle überprüfen" xfId="63" builtinId="23" customBuiltin="1"/>
  </cellStyles>
  <dxfs count="134">
    <dxf>
      <font>
        <condense val="0"/>
        <extend val="0"/>
        <color indexed="30"/>
      </font>
    </dxf>
    <dxf>
      <font>
        <condense val="0"/>
        <extend val="0"/>
        <color indexed="30"/>
      </font>
    </dxf>
    <dxf>
      <font>
        <condense val="0"/>
        <extend val="0"/>
        <color indexed="30"/>
      </font>
    </dxf>
    <dxf>
      <font>
        <condense val="0"/>
        <extend val="0"/>
        <color indexed="30"/>
      </font>
    </dxf>
    <dxf>
      <font>
        <condense val="0"/>
        <extend val="0"/>
        <color indexed="30"/>
      </font>
    </dxf>
    <dxf>
      <font>
        <condense val="0"/>
        <extend val="0"/>
        <color indexed="30"/>
      </font>
    </dxf>
    <dxf>
      <font>
        <condense val="0"/>
        <extend val="0"/>
        <color indexed="30"/>
      </font>
    </dxf>
    <dxf>
      <font>
        <condense val="0"/>
        <extend val="0"/>
        <color indexed="30"/>
      </font>
    </dxf>
    <dxf>
      <font>
        <condense val="0"/>
        <extend val="0"/>
        <color indexed="30"/>
      </font>
    </dxf>
    <dxf>
      <font>
        <condense val="0"/>
        <extend val="0"/>
        <color indexed="30"/>
      </font>
    </dxf>
    <dxf>
      <font>
        <condense val="0"/>
        <extend val="0"/>
        <color indexed="30"/>
      </font>
    </dxf>
    <dxf>
      <font>
        <condense val="0"/>
        <extend val="0"/>
        <color indexed="30"/>
      </font>
    </dxf>
    <dxf>
      <font>
        <condense val="0"/>
        <extend val="0"/>
        <color indexed="29"/>
      </font>
    </dxf>
    <dxf>
      <font>
        <condense val="0"/>
        <extend val="0"/>
        <color indexed="10"/>
      </font>
    </dxf>
    <dxf>
      <font>
        <condense val="0"/>
        <extend val="0"/>
        <color indexed="29"/>
      </font>
    </dxf>
    <dxf>
      <font>
        <condense val="0"/>
        <extend val="0"/>
        <color indexed="10"/>
      </font>
    </dxf>
    <dxf>
      <font>
        <condense val="0"/>
        <extend val="0"/>
        <color indexed="29"/>
      </font>
    </dxf>
    <dxf>
      <font>
        <condense val="0"/>
        <extend val="0"/>
        <color indexed="10"/>
      </font>
    </dxf>
    <dxf>
      <font>
        <condense val="0"/>
        <extend val="0"/>
        <color indexed="30"/>
      </font>
    </dxf>
    <dxf>
      <font>
        <condense val="0"/>
        <extend val="0"/>
        <color indexed="30"/>
      </font>
    </dxf>
    <dxf>
      <font>
        <condense val="0"/>
        <extend val="0"/>
        <color indexed="10"/>
      </font>
    </dxf>
    <dxf>
      <font>
        <condense val="0"/>
        <extend val="0"/>
        <color indexed="30"/>
      </font>
    </dxf>
    <dxf>
      <font>
        <condense val="0"/>
        <extend val="0"/>
        <color indexed="29"/>
      </font>
    </dxf>
    <dxf>
      <font>
        <condense val="0"/>
        <extend val="0"/>
        <color indexed="10"/>
      </font>
    </dxf>
    <dxf>
      <font>
        <condense val="0"/>
        <extend val="0"/>
        <color indexed="30"/>
      </font>
    </dxf>
    <dxf>
      <font>
        <condense val="0"/>
        <extend val="0"/>
        <color indexed="29"/>
      </font>
    </dxf>
    <dxf>
      <font>
        <condense val="0"/>
        <extend val="0"/>
        <color indexed="30"/>
      </font>
    </dxf>
    <dxf>
      <font>
        <condense val="0"/>
        <extend val="0"/>
        <color indexed="10"/>
      </font>
    </dxf>
    <dxf>
      <font>
        <condense val="0"/>
        <extend val="0"/>
        <color indexed="3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29"/>
      </font>
      <fill>
        <patternFill patternType="none">
          <bgColor indexed="65"/>
        </patternFill>
      </fill>
    </dxf>
    <dxf>
      <font>
        <condense val="0"/>
        <extend val="0"/>
        <color indexed="30"/>
      </font>
      <fill>
        <patternFill patternType="none">
          <bgColor indexed="65"/>
        </patternFill>
      </fill>
    </dxf>
    <dxf>
      <font>
        <condense val="0"/>
        <extend val="0"/>
        <color indexed="30"/>
      </font>
    </dxf>
    <dxf>
      <font>
        <condense val="0"/>
        <extend val="0"/>
        <color indexed="30"/>
      </font>
    </dxf>
    <dxf>
      <font>
        <condense val="0"/>
        <extend val="0"/>
        <color indexed="29"/>
      </font>
    </dxf>
    <dxf>
      <font>
        <condense val="0"/>
        <extend val="0"/>
        <color indexed="29"/>
      </font>
    </dxf>
    <dxf>
      <font>
        <condense val="0"/>
        <extend val="0"/>
        <color indexed="29"/>
      </font>
    </dxf>
    <dxf>
      <font>
        <condense val="0"/>
        <extend val="0"/>
        <color indexed="29"/>
      </font>
    </dxf>
    <dxf>
      <font>
        <condense val="0"/>
        <extend val="0"/>
        <color indexed="29"/>
      </font>
    </dxf>
    <dxf>
      <font>
        <condense val="0"/>
        <extend val="0"/>
        <color indexed="30"/>
      </font>
    </dxf>
    <dxf>
      <font>
        <condense val="0"/>
        <extend val="0"/>
        <color indexed="29"/>
      </font>
    </dxf>
    <dxf>
      <font>
        <condense val="0"/>
        <extend val="0"/>
        <color indexed="30"/>
      </font>
    </dxf>
    <dxf>
      <font>
        <condense val="0"/>
        <extend val="0"/>
        <color indexed="29"/>
      </font>
    </dxf>
    <dxf>
      <font>
        <condense val="0"/>
        <extend val="0"/>
        <color indexed="30"/>
      </font>
    </dxf>
    <dxf>
      <font>
        <condense val="0"/>
        <extend val="0"/>
        <color indexed="29"/>
      </font>
    </dxf>
    <dxf>
      <font>
        <condense val="0"/>
        <extend val="0"/>
        <color indexed="30"/>
      </font>
    </dxf>
    <dxf>
      <font>
        <condense val="0"/>
        <extend val="0"/>
        <color indexed="30"/>
      </font>
    </dxf>
    <dxf>
      <font>
        <condense val="0"/>
        <extend val="0"/>
        <color indexed="29"/>
      </font>
    </dxf>
    <dxf>
      <font>
        <condense val="0"/>
        <extend val="0"/>
        <color indexed="10"/>
      </font>
    </dxf>
    <dxf>
      <font>
        <condense val="0"/>
        <extend val="0"/>
        <color indexed="30"/>
      </font>
    </dxf>
    <dxf>
      <font>
        <condense val="0"/>
        <extend val="0"/>
        <color indexed="30"/>
      </font>
    </dxf>
    <dxf>
      <font>
        <condense val="0"/>
        <extend val="0"/>
        <color indexed="30"/>
      </font>
    </dxf>
    <dxf>
      <font>
        <condense val="0"/>
        <extend val="0"/>
        <color indexed="30"/>
      </font>
    </dxf>
    <dxf>
      <fill>
        <patternFill>
          <bgColor indexed="35"/>
        </patternFill>
      </fill>
    </dxf>
    <dxf>
      <fill>
        <patternFill>
          <bgColor indexed="10"/>
        </patternFill>
      </fill>
    </dxf>
    <dxf>
      <fill>
        <patternFill>
          <bgColor indexed="29"/>
        </patternFill>
      </fill>
    </dxf>
    <dxf>
      <fill>
        <patternFill>
          <bgColor indexed="10"/>
        </patternFill>
      </fill>
    </dxf>
    <dxf>
      <fill>
        <patternFill>
          <bgColor indexed="29"/>
        </patternFill>
      </fill>
    </dxf>
    <dxf>
      <fill>
        <patternFill>
          <bgColor indexed="35"/>
        </patternFill>
      </fill>
    </dxf>
    <dxf>
      <fill>
        <patternFill>
          <bgColor indexed="29"/>
        </patternFill>
      </fill>
    </dxf>
    <dxf>
      <fill>
        <patternFill>
          <bgColor indexed="35"/>
        </patternFill>
      </fill>
    </dxf>
    <dxf>
      <fill>
        <patternFill>
          <bgColor indexed="29"/>
        </patternFill>
      </fill>
    </dxf>
    <dxf>
      <fill>
        <patternFill>
          <bgColor indexed="35"/>
        </patternFill>
      </fill>
    </dxf>
    <dxf>
      <fill>
        <patternFill>
          <bgColor indexed="29"/>
        </patternFill>
      </fill>
    </dxf>
    <dxf>
      <fill>
        <patternFill>
          <bgColor indexed="35"/>
        </patternFill>
      </fill>
    </dxf>
    <dxf>
      <font>
        <condense val="0"/>
        <extend val="0"/>
        <color indexed="30"/>
      </font>
    </dxf>
    <dxf>
      <font>
        <condense val="0"/>
        <extend val="0"/>
        <color indexed="30"/>
      </font>
      <fill>
        <patternFill>
          <bgColor indexed="35"/>
        </patternFill>
      </fill>
    </dxf>
    <dxf>
      <fill>
        <patternFill>
          <bgColor indexed="35"/>
        </patternFill>
      </fill>
    </dxf>
    <dxf>
      <font>
        <condense val="0"/>
        <extend val="0"/>
        <color indexed="30"/>
      </font>
      <fill>
        <patternFill patternType="none">
          <bgColor indexed="65"/>
        </patternFill>
      </fill>
    </dxf>
    <dxf>
      <font>
        <condense val="0"/>
        <extend val="0"/>
        <color indexed="30"/>
      </font>
      <fill>
        <patternFill>
          <bgColor indexed="35"/>
        </patternFill>
      </fill>
    </dxf>
    <dxf>
      <fill>
        <patternFill>
          <bgColor indexed="35"/>
        </patternFill>
      </fill>
    </dxf>
    <dxf>
      <font>
        <condense val="0"/>
        <extend val="0"/>
        <color indexed="30"/>
      </font>
    </dxf>
    <dxf>
      <font>
        <condense val="0"/>
        <extend val="0"/>
        <color indexed="30"/>
      </font>
    </dxf>
    <dxf>
      <fill>
        <patternFill>
          <bgColor indexed="35"/>
        </patternFill>
      </fill>
    </dxf>
    <dxf>
      <fill>
        <patternFill>
          <bgColor indexed="35"/>
        </patternFill>
      </fill>
    </dxf>
    <dxf>
      <font>
        <condense val="0"/>
        <extend val="0"/>
        <color indexed="30"/>
      </font>
      <fill>
        <patternFill patternType="none">
          <bgColor indexed="65"/>
        </patternFill>
      </fill>
    </dxf>
    <dxf>
      <font>
        <condense val="0"/>
        <extend val="0"/>
        <color indexed="30"/>
      </font>
      <fill>
        <patternFill>
          <bgColor indexed="35"/>
        </patternFill>
      </fill>
    </dxf>
    <dxf>
      <font>
        <condense val="0"/>
        <extend val="0"/>
        <color auto="1"/>
      </font>
      <fill>
        <patternFill patternType="solid">
          <bgColor indexed="35"/>
        </patternFill>
      </fill>
    </dxf>
    <dxf>
      <fill>
        <patternFill>
          <bgColor indexed="29"/>
        </patternFill>
      </fill>
    </dxf>
    <dxf>
      <fill>
        <patternFill>
          <bgColor indexed="35"/>
        </patternFill>
      </fill>
    </dxf>
    <dxf>
      <fill>
        <patternFill>
          <bgColor indexed="29"/>
        </patternFill>
      </fill>
    </dxf>
    <dxf>
      <fill>
        <patternFill>
          <bgColor indexed="35"/>
        </patternFill>
      </fill>
    </dxf>
    <dxf>
      <fill>
        <patternFill>
          <bgColor indexed="29"/>
        </patternFill>
      </fill>
    </dxf>
    <dxf>
      <fill>
        <patternFill>
          <bgColor indexed="3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9"/>
        </patternFill>
      </fill>
    </dxf>
    <dxf>
      <fill>
        <patternFill>
          <bgColor indexed="35"/>
        </patternFill>
      </fill>
    </dxf>
    <dxf>
      <fill>
        <patternFill>
          <bgColor indexed="29"/>
        </patternFill>
      </fill>
    </dxf>
    <dxf>
      <fill>
        <patternFill>
          <bgColor indexed="35"/>
        </patternFill>
      </fill>
    </dxf>
    <dxf>
      <fill>
        <patternFill>
          <bgColor indexed="29"/>
        </patternFill>
      </fill>
    </dxf>
    <dxf>
      <fill>
        <patternFill>
          <bgColor indexed="35"/>
        </patternFill>
      </fill>
    </dxf>
    <dxf>
      <fill>
        <patternFill>
          <bgColor indexed="29"/>
        </patternFill>
      </fill>
    </dxf>
    <dxf>
      <fill>
        <patternFill>
          <bgColor indexed="35"/>
        </patternFill>
      </fill>
    </dxf>
    <dxf>
      <fill>
        <patternFill>
          <bgColor indexed="35"/>
        </patternFill>
      </fill>
    </dxf>
    <dxf>
      <font>
        <condense val="0"/>
        <extend val="0"/>
        <color auto="1"/>
      </font>
      <fill>
        <patternFill>
          <bgColor indexed="31"/>
        </patternFill>
      </fill>
    </dxf>
    <dxf>
      <fill>
        <patternFill>
          <bgColor indexed="35"/>
        </patternFill>
      </fill>
    </dxf>
    <dxf>
      <fill>
        <patternFill>
          <bgColor indexed="35"/>
        </patternFill>
      </fill>
    </dxf>
    <dxf>
      <font>
        <condense val="0"/>
        <extend val="0"/>
        <color indexed="30"/>
      </font>
    </dxf>
    <dxf>
      <font>
        <condense val="0"/>
        <extend val="0"/>
        <color indexed="30"/>
      </font>
    </dxf>
    <dxf>
      <fill>
        <patternFill>
          <bgColor indexed="35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35"/>
        </patternFill>
      </fill>
    </dxf>
    <dxf>
      <font>
        <condense val="0"/>
        <extend val="0"/>
        <color indexed="30"/>
      </font>
    </dxf>
    <dxf>
      <font>
        <condense val="0"/>
        <extend val="0"/>
        <color indexed="30"/>
      </font>
      <fill>
        <patternFill>
          <bgColor indexed="35"/>
        </patternFill>
      </fill>
    </dxf>
    <dxf>
      <fill>
        <patternFill>
          <bgColor indexed="35"/>
        </patternFill>
      </fill>
    </dxf>
    <dxf>
      <fill>
        <patternFill>
          <bgColor indexed="29"/>
        </patternFill>
      </fill>
    </dxf>
    <dxf>
      <fill>
        <patternFill>
          <bgColor indexed="35"/>
        </patternFill>
      </fill>
    </dxf>
    <dxf>
      <fill>
        <patternFill>
          <bgColor indexed="35"/>
        </patternFill>
      </fill>
    </dxf>
    <dxf>
      <fill>
        <patternFill>
          <bgColor indexed="35"/>
        </patternFill>
      </fill>
    </dxf>
    <dxf>
      <fill>
        <patternFill>
          <bgColor indexed="35"/>
        </patternFill>
      </fill>
    </dxf>
    <dxf>
      <fill>
        <patternFill>
          <bgColor indexed="35"/>
        </patternFill>
      </fill>
    </dxf>
    <dxf>
      <fill>
        <patternFill>
          <bgColor indexed="35"/>
        </patternFill>
      </fill>
    </dxf>
    <dxf>
      <font>
        <condense val="0"/>
        <extend val="0"/>
        <color auto="1"/>
      </font>
      <fill>
        <patternFill>
          <bgColor indexed="31"/>
        </patternFill>
      </fill>
    </dxf>
    <dxf>
      <fill>
        <patternFill>
          <bgColor indexed="35"/>
        </patternFill>
      </fill>
    </dxf>
    <dxf>
      <fill>
        <patternFill>
          <bgColor indexed="35"/>
        </patternFill>
      </fill>
    </dxf>
    <dxf>
      <fill>
        <patternFill>
          <bgColor indexed="31"/>
        </patternFill>
      </fill>
    </dxf>
    <dxf>
      <fill>
        <patternFill>
          <bgColor indexed="35"/>
        </patternFill>
      </fill>
    </dxf>
    <dxf>
      <font>
        <condense val="0"/>
        <extend val="0"/>
        <color indexed="30"/>
      </font>
    </dxf>
    <dxf>
      <font>
        <condense val="0"/>
        <extend val="0"/>
        <color indexed="30"/>
      </font>
      <fill>
        <patternFill>
          <bgColor indexed="35"/>
        </patternFill>
      </fill>
    </dxf>
    <dxf>
      <fill>
        <patternFill>
          <bgColor indexed="35"/>
        </patternFill>
      </fill>
    </dxf>
    <dxf>
      <fill>
        <patternFill>
          <bgColor indexed="35"/>
        </patternFill>
      </fill>
    </dxf>
    <dxf>
      <fill>
        <patternFill>
          <bgColor indexed="35"/>
        </patternFill>
      </fill>
    </dxf>
    <dxf>
      <fill>
        <patternFill>
          <bgColor indexed="35"/>
        </patternFill>
      </fill>
    </dxf>
    <dxf>
      <font>
        <condense val="0"/>
        <extend val="0"/>
        <color indexed="30"/>
      </font>
    </dxf>
    <dxf>
      <font>
        <condense val="0"/>
        <extend val="0"/>
        <color indexed="30"/>
      </font>
    </dxf>
    <dxf>
      <font>
        <condense val="0"/>
        <extend val="0"/>
        <color indexed="30"/>
      </font>
    </dxf>
    <dxf>
      <font>
        <condense val="0"/>
        <extend val="0"/>
        <color indexed="3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2AB28"/>
      <rgbColor rgb="00F8F8F8"/>
      <rgbColor rgb="00DDDDDD"/>
      <rgbColor rgb="00C0C0C0"/>
      <rgbColor rgb="00FFFFCC"/>
      <rgbColor rgb="00FF0000"/>
      <rgbColor rgb="000000FF"/>
      <rgbColor rgb="00CCCCFF"/>
      <rgbColor rgb="00E8BC1A"/>
      <rgbColor rgb="00EAEAEA"/>
      <rgbColor rgb="00FFFF00"/>
      <rgbColor rgb="00FFB4AA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GBox" noThreeD="1"/>
</file>

<file path=xl/ctrlProps/ctrlProp101.xml><?xml version="1.0" encoding="utf-8"?>
<formControlPr xmlns="http://schemas.microsoft.com/office/spreadsheetml/2009/9/main" objectType="Button" lockText="1"/>
</file>

<file path=xl/ctrlProps/ctrlProp102.xml><?xml version="1.0" encoding="utf-8"?>
<formControlPr xmlns="http://schemas.microsoft.com/office/spreadsheetml/2009/9/main" objectType="Radio" checked="Checked" firstButton="1" fmlaLink="$AN$16" lockText="1" noThreeD="1"/>
</file>

<file path=xl/ctrlProps/ctrlProp103.xml><?xml version="1.0" encoding="utf-8"?>
<formControlPr xmlns="http://schemas.microsoft.com/office/spreadsheetml/2009/9/main" objectType="Radio" lockText="1" noThreeD="1"/>
</file>

<file path=xl/ctrlProps/ctrlProp104.xml><?xml version="1.0" encoding="utf-8"?>
<formControlPr xmlns="http://schemas.microsoft.com/office/spreadsheetml/2009/9/main" objectType="GBox" noThreeD="1"/>
</file>

<file path=xl/ctrlProps/ctrlProp105.xml><?xml version="1.0" encoding="utf-8"?>
<formControlPr xmlns="http://schemas.microsoft.com/office/spreadsheetml/2009/9/main" objectType="Button" lockText="1"/>
</file>

<file path=xl/ctrlProps/ctrlProp106.xml><?xml version="1.0" encoding="utf-8"?>
<formControlPr xmlns="http://schemas.microsoft.com/office/spreadsheetml/2009/9/main" objectType="Button" lockText="1"/>
</file>

<file path=xl/ctrlProps/ctrlProp107.xml><?xml version="1.0" encoding="utf-8"?>
<formControlPr xmlns="http://schemas.microsoft.com/office/spreadsheetml/2009/9/main" objectType="Button" lockText="1"/>
</file>

<file path=xl/ctrlProps/ctrlProp108.xml><?xml version="1.0" encoding="utf-8"?>
<formControlPr xmlns="http://schemas.microsoft.com/office/spreadsheetml/2009/9/main" objectType="Button" lockText="1"/>
</file>

<file path=xl/ctrlProps/ctrlProp109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Button" lockText="1"/>
</file>

<file path=xl/ctrlProps/ctrlProp111.xml><?xml version="1.0" encoding="utf-8"?>
<formControlPr xmlns="http://schemas.microsoft.com/office/spreadsheetml/2009/9/main" objectType="Button" lockText="1"/>
</file>

<file path=xl/ctrlProps/ctrlProp112.xml><?xml version="1.0" encoding="utf-8"?>
<formControlPr xmlns="http://schemas.microsoft.com/office/spreadsheetml/2009/9/main" objectType="Button" lockText="1"/>
</file>

<file path=xl/ctrlProps/ctrlProp113.xml><?xml version="1.0" encoding="utf-8"?>
<formControlPr xmlns="http://schemas.microsoft.com/office/spreadsheetml/2009/9/main" objectType="Button" lockText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Button" lockText="1"/>
</file>

<file path=xl/ctrlProps/ctrlProp116.xml><?xml version="1.0" encoding="utf-8"?>
<formControlPr xmlns="http://schemas.microsoft.com/office/spreadsheetml/2009/9/main" objectType="Button" lockText="1"/>
</file>

<file path=xl/ctrlProps/ctrlProp117.xml><?xml version="1.0" encoding="utf-8"?>
<formControlPr xmlns="http://schemas.microsoft.com/office/spreadsheetml/2009/9/main" objectType="Button" lockText="1"/>
</file>

<file path=xl/ctrlProps/ctrlProp118.xml><?xml version="1.0" encoding="utf-8"?>
<formControlPr xmlns="http://schemas.microsoft.com/office/spreadsheetml/2009/9/main" objectType="Radio" firstButton="1" fmlaLink="$D$10" lockText="1" noThreeD="1"/>
</file>

<file path=xl/ctrlProps/ctrlProp119.xml><?xml version="1.0" encoding="utf-8"?>
<formControlPr xmlns="http://schemas.microsoft.com/office/spreadsheetml/2009/9/main" objectType="Radio" checked="Checked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Button" lockText="1"/>
</file>

<file path=xl/ctrlProps/ctrlProp121.xml><?xml version="1.0" encoding="utf-8"?>
<formControlPr xmlns="http://schemas.microsoft.com/office/spreadsheetml/2009/9/main" objectType="Button" lockText="1"/>
</file>

<file path=xl/ctrlProps/ctrlProp122.xml><?xml version="1.0" encoding="utf-8"?>
<formControlPr xmlns="http://schemas.microsoft.com/office/spreadsheetml/2009/9/main" objectType="Button" lockText="1"/>
</file>

<file path=xl/ctrlProps/ctrlProp123.xml><?xml version="1.0" encoding="utf-8"?>
<formControlPr xmlns="http://schemas.microsoft.com/office/spreadsheetml/2009/9/main" objectType="Button" lockText="1"/>
</file>

<file path=xl/ctrlProps/ctrlProp124.xml><?xml version="1.0" encoding="utf-8"?>
<formControlPr xmlns="http://schemas.microsoft.com/office/spreadsheetml/2009/9/main" objectType="Button" lockText="1"/>
</file>

<file path=xl/ctrlProps/ctrlProp125.xml><?xml version="1.0" encoding="utf-8"?>
<formControlPr xmlns="http://schemas.microsoft.com/office/spreadsheetml/2009/9/main" objectType="Button" lockText="1"/>
</file>

<file path=xl/ctrlProps/ctrlProp126.xml><?xml version="1.0" encoding="utf-8"?>
<formControlPr xmlns="http://schemas.microsoft.com/office/spreadsheetml/2009/9/main" objectType="Button" lockText="1"/>
</file>

<file path=xl/ctrlProps/ctrlProp127.xml><?xml version="1.0" encoding="utf-8"?>
<formControlPr xmlns="http://schemas.microsoft.com/office/spreadsheetml/2009/9/main" objectType="Button" lockText="1"/>
</file>

<file path=xl/ctrlProps/ctrlProp128.xml><?xml version="1.0" encoding="utf-8"?>
<formControlPr xmlns="http://schemas.microsoft.com/office/spreadsheetml/2009/9/main" objectType="Button" lockText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Button" lockText="1"/>
</file>

<file path=xl/ctrlProps/ctrlProp131.xml><?xml version="1.0" encoding="utf-8"?>
<formControlPr xmlns="http://schemas.microsoft.com/office/spreadsheetml/2009/9/main" objectType="Button" lockText="1"/>
</file>

<file path=xl/ctrlProps/ctrlProp132.xml><?xml version="1.0" encoding="utf-8"?>
<formControlPr xmlns="http://schemas.microsoft.com/office/spreadsheetml/2009/9/main" objectType="Button" lockText="1"/>
</file>

<file path=xl/ctrlProps/ctrlProp133.xml><?xml version="1.0" encoding="utf-8"?>
<formControlPr xmlns="http://schemas.microsoft.com/office/spreadsheetml/2009/9/main" objectType="Radio" firstButton="1" fmlaLink="$D$10" lockText="1" noThreeD="1"/>
</file>

<file path=xl/ctrlProps/ctrlProp134.xml><?xml version="1.0" encoding="utf-8"?>
<formControlPr xmlns="http://schemas.microsoft.com/office/spreadsheetml/2009/9/main" objectType="Radio" checked="Checked" lockText="1" noThreeD="1"/>
</file>

<file path=xl/ctrlProps/ctrlProp135.xml><?xml version="1.0" encoding="utf-8"?>
<formControlPr xmlns="http://schemas.microsoft.com/office/spreadsheetml/2009/9/main" objectType="Button" lockText="1"/>
</file>

<file path=xl/ctrlProps/ctrlProp136.xml><?xml version="1.0" encoding="utf-8"?>
<formControlPr xmlns="http://schemas.microsoft.com/office/spreadsheetml/2009/9/main" objectType="Button" lockText="1"/>
</file>

<file path=xl/ctrlProps/ctrlProp137.xml><?xml version="1.0" encoding="utf-8"?>
<formControlPr xmlns="http://schemas.microsoft.com/office/spreadsheetml/2009/9/main" objectType="Button" lockText="1"/>
</file>

<file path=xl/ctrlProps/ctrlProp138.xml><?xml version="1.0" encoding="utf-8"?>
<formControlPr xmlns="http://schemas.microsoft.com/office/spreadsheetml/2009/9/main" objectType="Button" lockText="1"/>
</file>

<file path=xl/ctrlProps/ctrlProp139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Button" lockText="1"/>
</file>

<file path=xl/ctrlProps/ctrlProp141.xml><?xml version="1.0" encoding="utf-8"?>
<formControlPr xmlns="http://schemas.microsoft.com/office/spreadsheetml/2009/9/main" objectType="Button" lockText="1"/>
</file>

<file path=xl/ctrlProps/ctrlProp142.xml><?xml version="1.0" encoding="utf-8"?>
<formControlPr xmlns="http://schemas.microsoft.com/office/spreadsheetml/2009/9/main" objectType="Button" lockText="1"/>
</file>

<file path=xl/ctrlProps/ctrlProp143.xml><?xml version="1.0" encoding="utf-8"?>
<formControlPr xmlns="http://schemas.microsoft.com/office/spreadsheetml/2009/9/main" objectType="Button" lockText="1"/>
</file>

<file path=xl/ctrlProps/ctrlProp144.xml><?xml version="1.0" encoding="utf-8"?>
<formControlPr xmlns="http://schemas.microsoft.com/office/spreadsheetml/2009/9/main" objectType="Button" lockText="1"/>
</file>

<file path=xl/ctrlProps/ctrlProp145.xml><?xml version="1.0" encoding="utf-8"?>
<formControlPr xmlns="http://schemas.microsoft.com/office/spreadsheetml/2009/9/main" objectType="Button" lockText="1"/>
</file>

<file path=xl/ctrlProps/ctrlProp146.xml><?xml version="1.0" encoding="utf-8"?>
<formControlPr xmlns="http://schemas.microsoft.com/office/spreadsheetml/2009/9/main" objectType="Button" lockText="1"/>
</file>

<file path=xl/ctrlProps/ctrlProp147.xml><?xml version="1.0" encoding="utf-8"?>
<formControlPr xmlns="http://schemas.microsoft.com/office/spreadsheetml/2009/9/main" objectType="Button" lockText="1"/>
</file>

<file path=xl/ctrlProps/ctrlProp148.xml><?xml version="1.0" encoding="utf-8"?>
<formControlPr xmlns="http://schemas.microsoft.com/office/spreadsheetml/2009/9/main" objectType="Button" lockText="1"/>
</file>

<file path=xl/ctrlProps/ctrlProp149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Button" lockText="1"/>
</file>

<file path=xl/ctrlProps/ctrlProp151.xml><?xml version="1.0" encoding="utf-8"?>
<formControlPr xmlns="http://schemas.microsoft.com/office/spreadsheetml/2009/9/main" objectType="Button" lockText="1"/>
</file>

<file path=xl/ctrlProps/ctrlProp152.xml><?xml version="1.0" encoding="utf-8"?>
<formControlPr xmlns="http://schemas.microsoft.com/office/spreadsheetml/2009/9/main" objectType="Button" lockText="1"/>
</file>

<file path=xl/ctrlProps/ctrlProp153.xml><?xml version="1.0" encoding="utf-8"?>
<formControlPr xmlns="http://schemas.microsoft.com/office/spreadsheetml/2009/9/main" objectType="Button" lockText="1"/>
</file>

<file path=xl/ctrlProps/ctrlProp154.xml><?xml version="1.0" encoding="utf-8"?>
<formControlPr xmlns="http://schemas.microsoft.com/office/spreadsheetml/2009/9/main" objectType="Button" lockText="1"/>
</file>

<file path=xl/ctrlProps/ctrlProp155.xml><?xml version="1.0" encoding="utf-8"?>
<formControlPr xmlns="http://schemas.microsoft.com/office/spreadsheetml/2009/9/main" objectType="Button" lockText="1"/>
</file>

<file path=xl/ctrlProps/ctrlProp156.xml><?xml version="1.0" encoding="utf-8"?>
<formControlPr xmlns="http://schemas.microsoft.com/office/spreadsheetml/2009/9/main" objectType="Button" lockText="1"/>
</file>

<file path=xl/ctrlProps/ctrlProp157.xml><?xml version="1.0" encoding="utf-8"?>
<formControlPr xmlns="http://schemas.microsoft.com/office/spreadsheetml/2009/9/main" objectType="Button" lockText="1"/>
</file>

<file path=xl/ctrlProps/ctrlProp158.xml><?xml version="1.0" encoding="utf-8"?>
<formControlPr xmlns="http://schemas.microsoft.com/office/spreadsheetml/2009/9/main" objectType="Button" lockText="1"/>
</file>

<file path=xl/ctrlProps/ctrlProp159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Button" lockText="1"/>
</file>

<file path=xl/ctrlProps/ctrlProp161.xml><?xml version="1.0" encoding="utf-8"?>
<formControlPr xmlns="http://schemas.microsoft.com/office/spreadsheetml/2009/9/main" objectType="Button" lockText="1"/>
</file>

<file path=xl/ctrlProps/ctrlProp162.xml><?xml version="1.0" encoding="utf-8"?>
<formControlPr xmlns="http://schemas.microsoft.com/office/spreadsheetml/2009/9/main" objectType="Button" lockText="1"/>
</file>

<file path=xl/ctrlProps/ctrlProp163.xml><?xml version="1.0" encoding="utf-8"?>
<formControlPr xmlns="http://schemas.microsoft.com/office/spreadsheetml/2009/9/main" objectType="Button" lockText="1"/>
</file>

<file path=xl/ctrlProps/ctrlProp164.xml><?xml version="1.0" encoding="utf-8"?>
<formControlPr xmlns="http://schemas.microsoft.com/office/spreadsheetml/2009/9/main" objectType="Button" lockText="1"/>
</file>

<file path=xl/ctrlProps/ctrlProp165.xml><?xml version="1.0" encoding="utf-8"?>
<formControlPr xmlns="http://schemas.microsoft.com/office/spreadsheetml/2009/9/main" objectType="Button" lockText="1"/>
</file>

<file path=xl/ctrlProps/ctrlProp166.xml><?xml version="1.0" encoding="utf-8"?>
<formControlPr xmlns="http://schemas.microsoft.com/office/spreadsheetml/2009/9/main" objectType="Button" lockText="1"/>
</file>

<file path=xl/ctrlProps/ctrlProp167.xml><?xml version="1.0" encoding="utf-8"?>
<formControlPr xmlns="http://schemas.microsoft.com/office/spreadsheetml/2009/9/main" objectType="Button" lockText="1"/>
</file>

<file path=xl/ctrlProps/ctrlProp168.xml><?xml version="1.0" encoding="utf-8"?>
<formControlPr xmlns="http://schemas.microsoft.com/office/spreadsheetml/2009/9/main" objectType="Button" lockText="1"/>
</file>

<file path=xl/ctrlProps/ctrlProp169.xml><?xml version="1.0" encoding="utf-8"?>
<formControlPr xmlns="http://schemas.microsoft.com/office/spreadsheetml/2009/9/main" objectType="Button" lockText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Button" lockText="1"/>
</file>

<file path=xl/ctrlProps/ctrlProp171.xml><?xml version="1.0" encoding="utf-8"?>
<formControlPr xmlns="http://schemas.microsoft.com/office/spreadsheetml/2009/9/main" objectType="Button" lockText="1"/>
</file>

<file path=xl/ctrlProps/ctrlProp172.xml><?xml version="1.0" encoding="utf-8"?>
<formControlPr xmlns="http://schemas.microsoft.com/office/spreadsheetml/2009/9/main" objectType="Radio" checked="Checked" firstButton="1" fmlaLink="$F$15" lockText="1" noThreeD="1"/>
</file>

<file path=xl/ctrlProps/ctrlProp173.xml><?xml version="1.0" encoding="utf-8"?>
<formControlPr xmlns="http://schemas.microsoft.com/office/spreadsheetml/2009/9/main" objectType="Radio" lockText="1" noThreeD="1"/>
</file>

<file path=xl/ctrlProps/ctrlProp174.xml><?xml version="1.0" encoding="utf-8"?>
<formControlPr xmlns="http://schemas.microsoft.com/office/spreadsheetml/2009/9/main" objectType="Button" lockText="1"/>
</file>

<file path=xl/ctrlProps/ctrlProp175.xml><?xml version="1.0" encoding="utf-8"?>
<formControlPr xmlns="http://schemas.microsoft.com/office/spreadsheetml/2009/9/main" objectType="Button" lockText="1"/>
</file>

<file path=xl/ctrlProps/ctrlProp176.xml><?xml version="1.0" encoding="utf-8"?>
<formControlPr xmlns="http://schemas.microsoft.com/office/spreadsheetml/2009/9/main" objectType="Button" lockText="1"/>
</file>

<file path=xl/ctrlProps/ctrlProp177.xml><?xml version="1.0" encoding="utf-8"?>
<formControlPr xmlns="http://schemas.microsoft.com/office/spreadsheetml/2009/9/main" objectType="Button" lockText="1"/>
</file>

<file path=xl/ctrlProps/ctrlProp178.xml><?xml version="1.0" encoding="utf-8"?>
<formControlPr xmlns="http://schemas.microsoft.com/office/spreadsheetml/2009/9/main" objectType="Button" lockText="1"/>
</file>

<file path=xl/ctrlProps/ctrlProp179.xml><?xml version="1.0" encoding="utf-8"?>
<formControlPr xmlns="http://schemas.microsoft.com/office/spreadsheetml/2009/9/main" objectType="Button" lockText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Button" lockText="1"/>
</file>

<file path=xl/ctrlProps/ctrlProp181.xml><?xml version="1.0" encoding="utf-8"?>
<formControlPr xmlns="http://schemas.microsoft.com/office/spreadsheetml/2009/9/main" objectType="Button" lockText="1"/>
</file>

<file path=xl/ctrlProps/ctrlProp182.xml><?xml version="1.0" encoding="utf-8"?>
<formControlPr xmlns="http://schemas.microsoft.com/office/spreadsheetml/2009/9/main" objectType="Button" lockText="1"/>
</file>

<file path=xl/ctrlProps/ctrlProp183.xml><?xml version="1.0" encoding="utf-8"?>
<formControlPr xmlns="http://schemas.microsoft.com/office/spreadsheetml/2009/9/main" objectType="Button" lockText="1"/>
</file>

<file path=xl/ctrlProps/ctrlProp184.xml><?xml version="1.0" encoding="utf-8"?>
<formControlPr xmlns="http://schemas.microsoft.com/office/spreadsheetml/2009/9/main" objectType="Button" lockText="1"/>
</file>

<file path=xl/ctrlProps/ctrlProp185.xml><?xml version="1.0" encoding="utf-8"?>
<formControlPr xmlns="http://schemas.microsoft.com/office/spreadsheetml/2009/9/main" objectType="Button" lockText="1"/>
</file>

<file path=xl/ctrlProps/ctrlProp186.xml><?xml version="1.0" encoding="utf-8"?>
<formControlPr xmlns="http://schemas.microsoft.com/office/spreadsheetml/2009/9/main" objectType="Button" lockText="1"/>
</file>

<file path=xl/ctrlProps/ctrlProp187.xml><?xml version="1.0" encoding="utf-8"?>
<formControlPr xmlns="http://schemas.microsoft.com/office/spreadsheetml/2009/9/main" objectType="Button" lockText="1"/>
</file>

<file path=xl/ctrlProps/ctrlProp188.xml><?xml version="1.0" encoding="utf-8"?>
<formControlPr xmlns="http://schemas.microsoft.com/office/spreadsheetml/2009/9/main" objectType="Button" lockText="1"/>
</file>

<file path=xl/ctrlProps/ctrlProp189.xml><?xml version="1.0" encoding="utf-8"?>
<formControlPr xmlns="http://schemas.microsoft.com/office/spreadsheetml/2009/9/main" objectType="Radio" checked="Checked" firstButton="1" fmlaLink="$G$13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Radio" lockText="1" noThreeD="1"/>
</file>

<file path=xl/ctrlProps/ctrlProp191.xml><?xml version="1.0" encoding="utf-8"?>
<formControlPr xmlns="http://schemas.microsoft.com/office/spreadsheetml/2009/9/main" objectType="Button" lockText="1"/>
</file>

<file path=xl/ctrlProps/ctrlProp192.xml><?xml version="1.0" encoding="utf-8"?>
<formControlPr xmlns="http://schemas.microsoft.com/office/spreadsheetml/2009/9/main" objectType="Button" lockText="1"/>
</file>

<file path=xl/ctrlProps/ctrlProp193.xml><?xml version="1.0" encoding="utf-8"?>
<formControlPr xmlns="http://schemas.microsoft.com/office/spreadsheetml/2009/9/main" objectType="Button" lockText="1"/>
</file>

<file path=xl/ctrlProps/ctrlProp194.xml><?xml version="1.0" encoding="utf-8"?>
<formControlPr xmlns="http://schemas.microsoft.com/office/spreadsheetml/2009/9/main" objectType="Button" lockText="1"/>
</file>

<file path=xl/ctrlProps/ctrlProp195.xml><?xml version="1.0" encoding="utf-8"?>
<formControlPr xmlns="http://schemas.microsoft.com/office/spreadsheetml/2009/9/main" objectType="Button" lockText="1"/>
</file>

<file path=xl/ctrlProps/ctrlProp196.xml><?xml version="1.0" encoding="utf-8"?>
<formControlPr xmlns="http://schemas.microsoft.com/office/spreadsheetml/2009/9/main" objectType="Button" lockText="1"/>
</file>

<file path=xl/ctrlProps/ctrlProp197.xml><?xml version="1.0" encoding="utf-8"?>
<formControlPr xmlns="http://schemas.microsoft.com/office/spreadsheetml/2009/9/main" objectType="Button" lockText="1"/>
</file>

<file path=xl/ctrlProps/ctrlProp198.xml><?xml version="1.0" encoding="utf-8"?>
<formControlPr xmlns="http://schemas.microsoft.com/office/spreadsheetml/2009/9/main" objectType="Button" lockText="1"/>
</file>

<file path=xl/ctrlProps/ctrlProp199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Button" lockText="1"/>
</file>

<file path=xl/ctrlProps/ctrlProp201.xml><?xml version="1.0" encoding="utf-8"?>
<formControlPr xmlns="http://schemas.microsoft.com/office/spreadsheetml/2009/9/main" objectType="Button" lockText="1"/>
</file>

<file path=xl/ctrlProps/ctrlProp202.xml><?xml version="1.0" encoding="utf-8"?>
<formControlPr xmlns="http://schemas.microsoft.com/office/spreadsheetml/2009/9/main" objectType="Button" lockText="1"/>
</file>

<file path=xl/ctrlProps/ctrlProp203.xml><?xml version="1.0" encoding="utf-8"?>
<formControlPr xmlns="http://schemas.microsoft.com/office/spreadsheetml/2009/9/main" objectType="Button" lockText="1"/>
</file>

<file path=xl/ctrlProps/ctrlProp204.xml><?xml version="1.0" encoding="utf-8"?>
<formControlPr xmlns="http://schemas.microsoft.com/office/spreadsheetml/2009/9/main" objectType="Button" lockText="1"/>
</file>

<file path=xl/ctrlProps/ctrlProp205.xml><?xml version="1.0" encoding="utf-8"?>
<formControlPr xmlns="http://schemas.microsoft.com/office/spreadsheetml/2009/9/main" objectType="Button" lockText="1"/>
</file>

<file path=xl/ctrlProps/ctrlProp206.xml><?xml version="1.0" encoding="utf-8"?>
<formControlPr xmlns="http://schemas.microsoft.com/office/spreadsheetml/2009/9/main" objectType="Radio" checked="Checked" firstButton="1" fmlaLink="$G$13" lockText="1" noThreeD="1"/>
</file>

<file path=xl/ctrlProps/ctrlProp207.xml><?xml version="1.0" encoding="utf-8"?>
<formControlPr xmlns="http://schemas.microsoft.com/office/spreadsheetml/2009/9/main" objectType="Radio" lockText="1" noThreeD="1"/>
</file>

<file path=xl/ctrlProps/ctrlProp208.xml><?xml version="1.0" encoding="utf-8"?>
<formControlPr xmlns="http://schemas.microsoft.com/office/spreadsheetml/2009/9/main" objectType="Button" lockText="1"/>
</file>

<file path=xl/ctrlProps/ctrlProp209.xml><?xml version="1.0" encoding="utf-8"?>
<formControlPr xmlns="http://schemas.microsoft.com/office/spreadsheetml/2009/9/main" objectType="Button" lockText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Button" lockText="1"/>
</file>

<file path=xl/ctrlProps/ctrlProp211.xml><?xml version="1.0" encoding="utf-8"?>
<formControlPr xmlns="http://schemas.microsoft.com/office/spreadsheetml/2009/9/main" objectType="Button" lockText="1"/>
</file>

<file path=xl/ctrlProps/ctrlProp212.xml><?xml version="1.0" encoding="utf-8"?>
<formControlPr xmlns="http://schemas.microsoft.com/office/spreadsheetml/2009/9/main" objectType="Button" lockText="1"/>
</file>

<file path=xl/ctrlProps/ctrlProp213.xml><?xml version="1.0" encoding="utf-8"?>
<formControlPr xmlns="http://schemas.microsoft.com/office/spreadsheetml/2009/9/main" objectType="Button" lockText="1"/>
</file>

<file path=xl/ctrlProps/ctrlProp214.xml><?xml version="1.0" encoding="utf-8"?>
<formControlPr xmlns="http://schemas.microsoft.com/office/spreadsheetml/2009/9/main" objectType="Button" lockText="1"/>
</file>

<file path=xl/ctrlProps/ctrlProp215.xml><?xml version="1.0" encoding="utf-8"?>
<formControlPr xmlns="http://schemas.microsoft.com/office/spreadsheetml/2009/9/main" objectType="Button" lockText="1"/>
</file>

<file path=xl/ctrlProps/ctrlProp216.xml><?xml version="1.0" encoding="utf-8"?>
<formControlPr xmlns="http://schemas.microsoft.com/office/spreadsheetml/2009/9/main" objectType="Button" lockText="1"/>
</file>

<file path=xl/ctrlProps/ctrlProp217.xml><?xml version="1.0" encoding="utf-8"?>
<formControlPr xmlns="http://schemas.microsoft.com/office/spreadsheetml/2009/9/main" objectType="Button" lockText="1"/>
</file>

<file path=xl/ctrlProps/ctrlProp218.xml><?xml version="1.0" encoding="utf-8"?>
<formControlPr xmlns="http://schemas.microsoft.com/office/spreadsheetml/2009/9/main" objectType="Button" lockText="1"/>
</file>

<file path=xl/ctrlProps/ctrlProp219.xml><?xml version="1.0" encoding="utf-8"?>
<formControlPr xmlns="http://schemas.microsoft.com/office/spreadsheetml/2009/9/main" objectType="Button" lockText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Button" lockText="1"/>
</file>

<file path=xl/ctrlProps/ctrlProp221.xml><?xml version="1.0" encoding="utf-8"?>
<formControlPr xmlns="http://schemas.microsoft.com/office/spreadsheetml/2009/9/main" objectType="Button" lockText="1"/>
</file>

<file path=xl/ctrlProps/ctrlProp222.xml><?xml version="1.0" encoding="utf-8"?>
<formControlPr xmlns="http://schemas.microsoft.com/office/spreadsheetml/2009/9/main" objectType="Button" lockText="1"/>
</file>

<file path=xl/ctrlProps/ctrlProp223.xml><?xml version="1.0" encoding="utf-8"?>
<formControlPr xmlns="http://schemas.microsoft.com/office/spreadsheetml/2009/9/main" objectType="Button" lockText="1"/>
</file>

<file path=xl/ctrlProps/ctrlProp224.xml><?xml version="1.0" encoding="utf-8"?>
<formControlPr xmlns="http://schemas.microsoft.com/office/spreadsheetml/2009/9/main" objectType="Button" lockText="1"/>
</file>

<file path=xl/ctrlProps/ctrlProp225.xml><?xml version="1.0" encoding="utf-8"?>
<formControlPr xmlns="http://schemas.microsoft.com/office/spreadsheetml/2009/9/main" objectType="Button" lockText="1"/>
</file>

<file path=xl/ctrlProps/ctrlProp226.xml><?xml version="1.0" encoding="utf-8"?>
<formControlPr xmlns="http://schemas.microsoft.com/office/spreadsheetml/2009/9/main" objectType="Button" lockText="1"/>
</file>

<file path=xl/ctrlProps/ctrlProp227.xml><?xml version="1.0" encoding="utf-8"?>
<formControlPr xmlns="http://schemas.microsoft.com/office/spreadsheetml/2009/9/main" objectType="Button" lockText="1"/>
</file>

<file path=xl/ctrlProps/ctrlProp228.xml><?xml version="1.0" encoding="utf-8"?>
<formControlPr xmlns="http://schemas.microsoft.com/office/spreadsheetml/2009/9/main" objectType="Button" lockText="1"/>
</file>

<file path=xl/ctrlProps/ctrlProp229.xml><?xml version="1.0" encoding="utf-8"?>
<formControlPr xmlns="http://schemas.microsoft.com/office/spreadsheetml/2009/9/main" objectType="Button" lockText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Radio" checked="Checked" firstButton="1" fmlaLink="AN27" lockText="1" noThreeD="1"/>
</file>

<file path=xl/ctrlProps/ctrlProp42.xml><?xml version="1.0" encoding="utf-8"?>
<formControlPr xmlns="http://schemas.microsoft.com/office/spreadsheetml/2009/9/main" objectType="Radio" lockText="1" noThreeD="1"/>
</file>

<file path=xl/ctrlProps/ctrlProp43.xml><?xml version="1.0" encoding="utf-8"?>
<formControlPr xmlns="http://schemas.microsoft.com/office/spreadsheetml/2009/9/main" objectType="GBox" noThreeD="1"/>
</file>

<file path=xl/ctrlProps/ctrlProp44.xml><?xml version="1.0" encoding="utf-8"?>
<formControlPr xmlns="http://schemas.microsoft.com/office/spreadsheetml/2009/9/main" objectType="Radio" checked="Checked" firstButton="1" fmlaLink="$AN$31" lockText="1" noThreeD="1"/>
</file>

<file path=xl/ctrlProps/ctrlProp45.xml><?xml version="1.0" encoding="utf-8"?>
<formControlPr xmlns="http://schemas.microsoft.com/office/spreadsheetml/2009/9/main" objectType="Radio" lockText="1" noThreeD="1"/>
</file>

<file path=xl/ctrlProps/ctrlProp46.xml><?xml version="1.0" encoding="utf-8"?>
<formControlPr xmlns="http://schemas.microsoft.com/office/spreadsheetml/2009/9/main" objectType="Radio" lockText="1" noThreeD="1"/>
</file>

<file path=xl/ctrlProps/ctrlProp47.xml><?xml version="1.0" encoding="utf-8"?>
<formControlPr xmlns="http://schemas.microsoft.com/office/spreadsheetml/2009/9/main" objectType="Radio" lockText="1" noThreeD="1"/>
</file>

<file path=xl/ctrlProps/ctrlProp48.xml><?xml version="1.0" encoding="utf-8"?>
<formControlPr xmlns="http://schemas.microsoft.com/office/spreadsheetml/2009/9/main" objectType="GBox" noThreeD="1"/>
</file>

<file path=xl/ctrlProps/ctrlProp49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Radio" checked="Checked" firstButton="1" fmlaLink="$AN$16" lockText="1" noThreeD="1"/>
</file>

<file path=xl/ctrlProps/ctrlProp51.xml><?xml version="1.0" encoding="utf-8"?>
<formControlPr xmlns="http://schemas.microsoft.com/office/spreadsheetml/2009/9/main" objectType="Radio" lockText="1" noThreeD="1"/>
</file>

<file path=xl/ctrlProps/ctrlProp52.xml><?xml version="1.0" encoding="utf-8"?>
<formControlPr xmlns="http://schemas.microsoft.com/office/spreadsheetml/2009/9/main" objectType="GBox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Radio" checked="Checked" firstButton="1" fmlaLink="AN27" lockText="1" noThreeD="1"/>
</file>

<file path=xl/ctrlProps/ctrlProp94.xml><?xml version="1.0" encoding="utf-8"?>
<formControlPr xmlns="http://schemas.microsoft.com/office/spreadsheetml/2009/9/main" objectType="Radio" lockText="1" noThreeD="1"/>
</file>

<file path=xl/ctrlProps/ctrlProp95.xml><?xml version="1.0" encoding="utf-8"?>
<formControlPr xmlns="http://schemas.microsoft.com/office/spreadsheetml/2009/9/main" objectType="GBox" noThreeD="1"/>
</file>

<file path=xl/ctrlProps/ctrlProp96.xml><?xml version="1.0" encoding="utf-8"?>
<formControlPr xmlns="http://schemas.microsoft.com/office/spreadsheetml/2009/9/main" objectType="Radio" checked="Checked" firstButton="1" fmlaLink="$AN$31" lockText="1" noThreeD="1"/>
</file>

<file path=xl/ctrlProps/ctrlProp97.xml><?xml version="1.0" encoding="utf-8"?>
<formControlPr xmlns="http://schemas.microsoft.com/office/spreadsheetml/2009/9/main" objectType="Radio" lockText="1" noThreeD="1"/>
</file>

<file path=xl/ctrlProps/ctrlProp98.xml><?xml version="1.0" encoding="utf-8"?>
<formControlPr xmlns="http://schemas.microsoft.com/office/spreadsheetml/2009/9/main" objectType="Radio" lockText="1" noThreeD="1"/>
</file>

<file path=xl/ctrlProps/ctrlProp99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26" Type="http://schemas.openxmlformats.org/officeDocument/2006/relationships/image" Target="../media/image26.png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26" Type="http://schemas.openxmlformats.org/officeDocument/2006/relationships/image" Target="../media/image29.png"/><Relationship Id="rId3" Type="http://schemas.openxmlformats.org/officeDocument/2006/relationships/image" Target="../media/image27.png"/><Relationship Id="rId21" Type="http://schemas.openxmlformats.org/officeDocument/2006/relationships/image" Target="../media/image21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28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22860</xdr:rowOff>
    </xdr:from>
    <xdr:to>
      <xdr:col>8</xdr:col>
      <xdr:colOff>121920</xdr:colOff>
      <xdr:row>5</xdr:row>
      <xdr:rowOff>7620</xdr:rowOff>
    </xdr:to>
    <xdr:pic>
      <xdr:nvPicPr>
        <xdr:cNvPr id="1129" name="Logo-AMA" descr="AgrarMarkt Austria">
          <a:extLst>
            <a:ext uri="{FF2B5EF4-FFF2-40B4-BE49-F238E27FC236}">
              <a16:creationId xmlns:a16="http://schemas.microsoft.com/office/drawing/2014/main" id="{C891BF19-F5B8-4D8E-8B85-19DE1B26A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22860"/>
          <a:ext cx="14401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41</xdr:col>
      <xdr:colOff>76200</xdr:colOff>
      <xdr:row>13</xdr:row>
      <xdr:rowOff>53340</xdr:rowOff>
    </xdr:from>
    <xdr:to>
      <xdr:col>53</xdr:col>
      <xdr:colOff>38100</xdr:colOff>
      <xdr:row>20</xdr:row>
      <xdr:rowOff>22860</xdr:rowOff>
    </xdr:to>
    <xdr:pic>
      <xdr:nvPicPr>
        <xdr:cNvPr id="1130" name="Logo-BMLFUW" descr="Bundesministerium für Land- und Forstwirtschaft, Umwelt und Wasserwirtschaft">
          <a:extLst>
            <a:ext uri="{FF2B5EF4-FFF2-40B4-BE49-F238E27FC236}">
              <a16:creationId xmlns:a16="http://schemas.microsoft.com/office/drawing/2014/main" id="{F838578B-F710-442A-A0B2-89B662DBE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1790700"/>
          <a:ext cx="1973580" cy="883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22</xdr:col>
      <xdr:colOff>30480</xdr:colOff>
      <xdr:row>0</xdr:row>
      <xdr:rowOff>38100</xdr:rowOff>
    </xdr:from>
    <xdr:to>
      <xdr:col>31</xdr:col>
      <xdr:colOff>0</xdr:colOff>
      <xdr:row>4</xdr:row>
      <xdr:rowOff>38100</xdr:rowOff>
    </xdr:to>
    <xdr:pic>
      <xdr:nvPicPr>
        <xdr:cNvPr id="1131" name="Logo-LE1420" descr="Logo_LE-14-20-Clip">
          <a:extLst>
            <a:ext uri="{FF2B5EF4-FFF2-40B4-BE49-F238E27FC236}">
              <a16:creationId xmlns:a16="http://schemas.microsoft.com/office/drawing/2014/main" id="{77422F86-1723-4E66-8BE6-4DE9F82CA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8560" y="38100"/>
          <a:ext cx="147828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31</xdr:col>
      <xdr:colOff>38100</xdr:colOff>
      <xdr:row>0</xdr:row>
      <xdr:rowOff>30480</xdr:rowOff>
    </xdr:from>
    <xdr:to>
      <xdr:col>40</xdr:col>
      <xdr:colOff>7620</xdr:colOff>
      <xdr:row>4</xdr:row>
      <xdr:rowOff>53340</xdr:rowOff>
    </xdr:to>
    <xdr:pic>
      <xdr:nvPicPr>
        <xdr:cNvPr id="1132" name="Logo-EU" descr="EU_Fahne_Zusatz_li_RGB">
          <a:extLst>
            <a:ext uri="{FF2B5EF4-FFF2-40B4-BE49-F238E27FC236}">
              <a16:creationId xmlns:a16="http://schemas.microsoft.com/office/drawing/2014/main" id="{C0FD742A-9B57-47C9-B8CD-FDE0702C7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4940" y="30480"/>
          <a:ext cx="131064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41</xdr:col>
      <xdr:colOff>76200</xdr:colOff>
      <xdr:row>38</xdr:row>
      <xdr:rowOff>68580</xdr:rowOff>
    </xdr:from>
    <xdr:to>
      <xdr:col>60</xdr:col>
      <xdr:colOff>121920</xdr:colOff>
      <xdr:row>43</xdr:row>
      <xdr:rowOff>137160</xdr:rowOff>
    </xdr:to>
    <xdr:pic>
      <xdr:nvPicPr>
        <xdr:cNvPr id="1133" name="Logo-BMVIT" descr="BMVIT">
          <a:extLst>
            <a:ext uri="{FF2B5EF4-FFF2-40B4-BE49-F238E27FC236}">
              <a16:creationId xmlns:a16="http://schemas.microsoft.com/office/drawing/2014/main" id="{9CB5671B-084B-40A7-B36C-9333CC04B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554980"/>
          <a:ext cx="3230880" cy="861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41</xdr:col>
      <xdr:colOff>76200</xdr:colOff>
      <xdr:row>46</xdr:row>
      <xdr:rowOff>38100</xdr:rowOff>
    </xdr:from>
    <xdr:to>
      <xdr:col>56</xdr:col>
      <xdr:colOff>106680</xdr:colOff>
      <xdr:row>52</xdr:row>
      <xdr:rowOff>137160</xdr:rowOff>
    </xdr:to>
    <xdr:pic>
      <xdr:nvPicPr>
        <xdr:cNvPr id="1134" name="Logo-BMWFW" descr="bmwfw">
          <a:extLst>
            <a:ext uri="{FF2B5EF4-FFF2-40B4-BE49-F238E27FC236}">
              <a16:creationId xmlns:a16="http://schemas.microsoft.com/office/drawing/2014/main" id="{1BFF99B4-45F7-4925-9AF2-02AB6D101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827520"/>
          <a:ext cx="2545080" cy="944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41</xdr:col>
      <xdr:colOff>76200</xdr:colOff>
      <xdr:row>54</xdr:row>
      <xdr:rowOff>137160</xdr:rowOff>
    </xdr:from>
    <xdr:to>
      <xdr:col>52</xdr:col>
      <xdr:colOff>38100</xdr:colOff>
      <xdr:row>60</xdr:row>
      <xdr:rowOff>160020</xdr:rowOff>
    </xdr:to>
    <xdr:pic>
      <xdr:nvPicPr>
        <xdr:cNvPr id="1135" name="Logo-Burgenland" descr="Burgenland">
          <a:extLst>
            <a:ext uri="{FF2B5EF4-FFF2-40B4-BE49-F238E27FC236}">
              <a16:creationId xmlns:a16="http://schemas.microsoft.com/office/drawing/2014/main" id="{B419D20F-9F51-4922-9465-1CDBC7401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8054340"/>
          <a:ext cx="1805940" cy="868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41</xdr:col>
      <xdr:colOff>76200</xdr:colOff>
      <xdr:row>64</xdr:row>
      <xdr:rowOff>15240</xdr:rowOff>
    </xdr:from>
    <xdr:to>
      <xdr:col>64</xdr:col>
      <xdr:colOff>38100</xdr:colOff>
      <xdr:row>67</xdr:row>
      <xdr:rowOff>38100</xdr:rowOff>
    </xdr:to>
    <xdr:pic>
      <xdr:nvPicPr>
        <xdr:cNvPr id="1136" name="Logo-Kärnten" descr="Land Kärnten">
          <a:extLst>
            <a:ext uri="{FF2B5EF4-FFF2-40B4-BE49-F238E27FC236}">
              <a16:creationId xmlns:a16="http://schemas.microsoft.com/office/drawing/2014/main" id="{59F96B98-2AD2-45A5-8A42-136E5477A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9334500"/>
          <a:ext cx="3817620" cy="624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41</xdr:col>
      <xdr:colOff>76200</xdr:colOff>
      <xdr:row>72</xdr:row>
      <xdr:rowOff>83820</xdr:rowOff>
    </xdr:from>
    <xdr:to>
      <xdr:col>46</xdr:col>
      <xdr:colOff>106680</xdr:colOff>
      <xdr:row>78</xdr:row>
      <xdr:rowOff>60960</xdr:rowOff>
    </xdr:to>
    <xdr:pic>
      <xdr:nvPicPr>
        <xdr:cNvPr id="1137" name="Logo-NOe" descr="Land Niederösterreich">
          <a:extLst>
            <a:ext uri="{FF2B5EF4-FFF2-40B4-BE49-F238E27FC236}">
              <a16:creationId xmlns:a16="http://schemas.microsoft.com/office/drawing/2014/main" id="{84206AF3-363E-44B1-9743-66D1F8063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10576560"/>
          <a:ext cx="86868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41</xdr:col>
      <xdr:colOff>76200</xdr:colOff>
      <xdr:row>80</xdr:row>
      <xdr:rowOff>160020</xdr:rowOff>
    </xdr:from>
    <xdr:to>
      <xdr:col>51</xdr:col>
      <xdr:colOff>129540</xdr:colOff>
      <xdr:row>88</xdr:row>
      <xdr:rowOff>7620</xdr:rowOff>
    </xdr:to>
    <xdr:pic>
      <xdr:nvPicPr>
        <xdr:cNvPr id="1138" name="Logo-OOe" descr="Land Oberösterreich">
          <a:extLst>
            <a:ext uri="{FF2B5EF4-FFF2-40B4-BE49-F238E27FC236}">
              <a16:creationId xmlns:a16="http://schemas.microsoft.com/office/drawing/2014/main" id="{5B4E4BDC-98EA-4385-B7DD-85A06C7CE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11803380"/>
          <a:ext cx="172974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41</xdr:col>
      <xdr:colOff>76200</xdr:colOff>
      <xdr:row>90</xdr:row>
      <xdr:rowOff>76200</xdr:rowOff>
    </xdr:from>
    <xdr:to>
      <xdr:col>55</xdr:col>
      <xdr:colOff>53340</xdr:colOff>
      <xdr:row>97</xdr:row>
      <xdr:rowOff>38100</xdr:rowOff>
    </xdr:to>
    <xdr:pic>
      <xdr:nvPicPr>
        <xdr:cNvPr id="1139" name="Logo-Salzburg" descr="Land Salzburg">
          <a:extLst>
            <a:ext uri="{FF2B5EF4-FFF2-40B4-BE49-F238E27FC236}">
              <a16:creationId xmlns:a16="http://schemas.microsoft.com/office/drawing/2014/main" id="{D60FBD0F-12C1-4F39-92AC-ED2A68FC7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13068300"/>
          <a:ext cx="2324100" cy="883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41</xdr:col>
      <xdr:colOff>76200</xdr:colOff>
      <xdr:row>99</xdr:row>
      <xdr:rowOff>30480</xdr:rowOff>
    </xdr:from>
    <xdr:to>
      <xdr:col>55</xdr:col>
      <xdr:colOff>22860</xdr:colOff>
      <xdr:row>106</xdr:row>
      <xdr:rowOff>99060</xdr:rowOff>
    </xdr:to>
    <xdr:pic>
      <xdr:nvPicPr>
        <xdr:cNvPr id="1140" name="Logo-Steiermark" descr="Land Steiermark">
          <a:extLst>
            <a:ext uri="{FF2B5EF4-FFF2-40B4-BE49-F238E27FC236}">
              <a16:creationId xmlns:a16="http://schemas.microsoft.com/office/drawing/2014/main" id="{79EB67BE-5608-4554-8782-E0364D593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14333220"/>
          <a:ext cx="2293620" cy="853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41</xdr:col>
      <xdr:colOff>76200</xdr:colOff>
      <xdr:row>110</xdr:row>
      <xdr:rowOff>7620</xdr:rowOff>
    </xdr:from>
    <xdr:to>
      <xdr:col>46</xdr:col>
      <xdr:colOff>121920</xdr:colOff>
      <xdr:row>116</xdr:row>
      <xdr:rowOff>22860</xdr:rowOff>
    </xdr:to>
    <xdr:pic>
      <xdr:nvPicPr>
        <xdr:cNvPr id="1141" name="Logo-Tirol" descr="Land Tirol">
          <a:extLst>
            <a:ext uri="{FF2B5EF4-FFF2-40B4-BE49-F238E27FC236}">
              <a16:creationId xmlns:a16="http://schemas.microsoft.com/office/drawing/2014/main" id="{0AFDBD6E-9584-4BFD-BEE6-CDD891069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15582900"/>
          <a:ext cx="883920" cy="868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41</xdr:col>
      <xdr:colOff>76200</xdr:colOff>
      <xdr:row>119</xdr:row>
      <xdr:rowOff>83820</xdr:rowOff>
    </xdr:from>
    <xdr:to>
      <xdr:col>67</xdr:col>
      <xdr:colOff>0</xdr:colOff>
      <xdr:row>126</xdr:row>
      <xdr:rowOff>160020</xdr:rowOff>
    </xdr:to>
    <xdr:pic>
      <xdr:nvPicPr>
        <xdr:cNvPr id="1142" name="Logo-Vorarlberg" descr="Land Vorarlberg">
          <a:extLst>
            <a:ext uri="{FF2B5EF4-FFF2-40B4-BE49-F238E27FC236}">
              <a16:creationId xmlns:a16="http://schemas.microsoft.com/office/drawing/2014/main" id="{EBF72942-0190-4D83-9C2C-49EDF5832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16809720"/>
          <a:ext cx="4282440" cy="1272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41</xdr:col>
      <xdr:colOff>76200</xdr:colOff>
      <xdr:row>126</xdr:row>
      <xdr:rowOff>137160</xdr:rowOff>
    </xdr:from>
    <xdr:to>
      <xdr:col>66</xdr:col>
      <xdr:colOff>91440</xdr:colOff>
      <xdr:row>130</xdr:row>
      <xdr:rowOff>15240</xdr:rowOff>
    </xdr:to>
    <xdr:pic>
      <xdr:nvPicPr>
        <xdr:cNvPr id="1143" name="Logo-Wien" descr="Land Wien">
          <a:extLst>
            <a:ext uri="{FF2B5EF4-FFF2-40B4-BE49-F238E27FC236}">
              <a16:creationId xmlns:a16="http://schemas.microsoft.com/office/drawing/2014/main" id="{9C13747D-5755-4ACD-9C5E-C4FBF7442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18059400"/>
          <a:ext cx="420624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15240</xdr:colOff>
          <xdr:row>109</xdr:row>
          <xdr:rowOff>38100</xdr:rowOff>
        </xdr:from>
        <xdr:to>
          <xdr:col>28</xdr:col>
          <xdr:colOff>0</xdr:colOff>
          <xdr:row>110</xdr:row>
          <xdr:rowOff>167640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B46F2991-2E1A-4CE5-8F79-56BD54F5E75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15240</xdr:colOff>
          <xdr:row>83</xdr:row>
          <xdr:rowOff>38100</xdr:rowOff>
        </xdr:from>
        <xdr:to>
          <xdr:col>28</xdr:col>
          <xdr:colOff>45720</xdr:colOff>
          <xdr:row>85</xdr:row>
          <xdr:rowOff>15240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F68EBC4-2232-4C87-9260-8E4BD2413CD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15240</xdr:colOff>
          <xdr:row>83</xdr:row>
          <xdr:rowOff>38100</xdr:rowOff>
        </xdr:from>
        <xdr:to>
          <xdr:col>32</xdr:col>
          <xdr:colOff>45720</xdr:colOff>
          <xdr:row>85</xdr:row>
          <xdr:rowOff>15240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ABD349AE-3FBA-4BAE-B927-C1F76B7A6FE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</xdr:colOff>
          <xdr:row>83</xdr:row>
          <xdr:rowOff>38100</xdr:rowOff>
        </xdr:from>
        <xdr:to>
          <xdr:col>37</xdr:col>
          <xdr:colOff>38100</xdr:colOff>
          <xdr:row>85</xdr:row>
          <xdr:rowOff>15240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443A5FB1-77EB-44EF-B218-D161FD26866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15240</xdr:colOff>
          <xdr:row>85</xdr:row>
          <xdr:rowOff>38100</xdr:rowOff>
        </xdr:from>
        <xdr:to>
          <xdr:col>28</xdr:col>
          <xdr:colOff>45720</xdr:colOff>
          <xdr:row>87</xdr:row>
          <xdr:rowOff>15240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CBBF61BD-9D5B-461C-8F9D-D2EC6D6F851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15240</xdr:colOff>
          <xdr:row>85</xdr:row>
          <xdr:rowOff>38100</xdr:rowOff>
        </xdr:from>
        <xdr:to>
          <xdr:col>32</xdr:col>
          <xdr:colOff>45720</xdr:colOff>
          <xdr:row>87</xdr:row>
          <xdr:rowOff>15240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CDC65203-B65C-4C53-93A9-4CF3D2F1107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</xdr:colOff>
          <xdr:row>85</xdr:row>
          <xdr:rowOff>38100</xdr:rowOff>
        </xdr:from>
        <xdr:to>
          <xdr:col>37</xdr:col>
          <xdr:colOff>38100</xdr:colOff>
          <xdr:row>87</xdr:row>
          <xdr:rowOff>15240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B2C5DF62-2B18-439B-A335-D40BB0EB06F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15240</xdr:colOff>
          <xdr:row>87</xdr:row>
          <xdr:rowOff>30480</xdr:rowOff>
        </xdr:from>
        <xdr:to>
          <xdr:col>28</xdr:col>
          <xdr:colOff>45720</xdr:colOff>
          <xdr:row>89</xdr:row>
          <xdr:rowOff>7620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42D5C835-3897-4803-BB49-228B4FF8BF0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15240</xdr:colOff>
          <xdr:row>87</xdr:row>
          <xdr:rowOff>30480</xdr:rowOff>
        </xdr:from>
        <xdr:to>
          <xdr:col>32</xdr:col>
          <xdr:colOff>45720</xdr:colOff>
          <xdr:row>89</xdr:row>
          <xdr:rowOff>7620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664BCB4E-3BEA-4E67-9E5C-34B680E8EDC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</xdr:colOff>
          <xdr:row>87</xdr:row>
          <xdr:rowOff>30480</xdr:rowOff>
        </xdr:from>
        <xdr:to>
          <xdr:col>37</xdr:col>
          <xdr:colOff>38100</xdr:colOff>
          <xdr:row>89</xdr:row>
          <xdr:rowOff>7620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F2CB6AB9-9D9C-4E58-9CCB-8F2DB32757A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15240</xdr:colOff>
          <xdr:row>89</xdr:row>
          <xdr:rowOff>30480</xdr:rowOff>
        </xdr:from>
        <xdr:to>
          <xdr:col>28</xdr:col>
          <xdr:colOff>45720</xdr:colOff>
          <xdr:row>91</xdr:row>
          <xdr:rowOff>7620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2E4E47C-0D40-41CC-B8A9-6765F8A192F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15240</xdr:colOff>
          <xdr:row>89</xdr:row>
          <xdr:rowOff>30480</xdr:rowOff>
        </xdr:from>
        <xdr:to>
          <xdr:col>32</xdr:col>
          <xdr:colOff>45720</xdr:colOff>
          <xdr:row>91</xdr:row>
          <xdr:rowOff>7620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48D1BD35-BFB0-4ABC-8E16-7F9C6E5F88C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</xdr:colOff>
          <xdr:row>89</xdr:row>
          <xdr:rowOff>30480</xdr:rowOff>
        </xdr:from>
        <xdr:to>
          <xdr:col>37</xdr:col>
          <xdr:colOff>38100</xdr:colOff>
          <xdr:row>91</xdr:row>
          <xdr:rowOff>7620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CDCA4656-EE8E-4BB9-89DC-BDC1F489B6F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15240</xdr:colOff>
          <xdr:row>91</xdr:row>
          <xdr:rowOff>22860</xdr:rowOff>
        </xdr:from>
        <xdr:to>
          <xdr:col>28</xdr:col>
          <xdr:colOff>45720</xdr:colOff>
          <xdr:row>93</xdr:row>
          <xdr:rowOff>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B57D8E5B-A277-4A31-9EA6-CFC58338225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15240</xdr:colOff>
          <xdr:row>91</xdr:row>
          <xdr:rowOff>22860</xdr:rowOff>
        </xdr:from>
        <xdr:to>
          <xdr:col>32</xdr:col>
          <xdr:colOff>45720</xdr:colOff>
          <xdr:row>93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28F80ECB-047A-495B-A362-DE80D4F9C0E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</xdr:colOff>
          <xdr:row>91</xdr:row>
          <xdr:rowOff>22860</xdr:rowOff>
        </xdr:from>
        <xdr:to>
          <xdr:col>37</xdr:col>
          <xdr:colOff>38100</xdr:colOff>
          <xdr:row>93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DBA5A393-4269-406B-9CED-0B717C43F04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15240</xdr:colOff>
          <xdr:row>93</xdr:row>
          <xdr:rowOff>30480</xdr:rowOff>
        </xdr:from>
        <xdr:to>
          <xdr:col>28</xdr:col>
          <xdr:colOff>45720</xdr:colOff>
          <xdr:row>95</xdr:row>
          <xdr:rowOff>7620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3CA280E5-E641-4F1A-870A-7A86A9390CE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15240</xdr:colOff>
          <xdr:row>93</xdr:row>
          <xdr:rowOff>30480</xdr:rowOff>
        </xdr:from>
        <xdr:to>
          <xdr:col>32</xdr:col>
          <xdr:colOff>45720</xdr:colOff>
          <xdr:row>95</xdr:row>
          <xdr:rowOff>7620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E3F13783-998A-4F4E-B8AC-600804E3400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</xdr:colOff>
          <xdr:row>93</xdr:row>
          <xdr:rowOff>30480</xdr:rowOff>
        </xdr:from>
        <xdr:to>
          <xdr:col>37</xdr:col>
          <xdr:colOff>38100</xdr:colOff>
          <xdr:row>95</xdr:row>
          <xdr:rowOff>7620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23CAD333-8ACA-4C00-823A-15E190E25E6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15240</xdr:colOff>
          <xdr:row>95</xdr:row>
          <xdr:rowOff>22860</xdr:rowOff>
        </xdr:from>
        <xdr:to>
          <xdr:col>28</xdr:col>
          <xdr:colOff>45720</xdr:colOff>
          <xdr:row>97</xdr:row>
          <xdr:rowOff>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2769F5F2-D5B4-495D-BAE0-801BE814CB5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15240</xdr:colOff>
          <xdr:row>95</xdr:row>
          <xdr:rowOff>22860</xdr:rowOff>
        </xdr:from>
        <xdr:to>
          <xdr:col>32</xdr:col>
          <xdr:colOff>45720</xdr:colOff>
          <xdr:row>97</xdr:row>
          <xdr:rowOff>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32683FCB-7192-429F-A7EB-171AD50C96F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</xdr:colOff>
          <xdr:row>95</xdr:row>
          <xdr:rowOff>22860</xdr:rowOff>
        </xdr:from>
        <xdr:to>
          <xdr:col>37</xdr:col>
          <xdr:colOff>38100</xdr:colOff>
          <xdr:row>97</xdr:row>
          <xdr:rowOff>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C76258A9-A009-4A88-85FA-4FBDF3E65DF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15240</xdr:colOff>
          <xdr:row>101</xdr:row>
          <xdr:rowOff>38100</xdr:rowOff>
        </xdr:from>
        <xdr:to>
          <xdr:col>28</xdr:col>
          <xdr:colOff>0</xdr:colOff>
          <xdr:row>103</xdr:row>
          <xdr:rowOff>15240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5713DA95-5AC9-4964-93B0-D6BC6F52BAC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15240</xdr:colOff>
          <xdr:row>101</xdr:row>
          <xdr:rowOff>38100</xdr:rowOff>
        </xdr:from>
        <xdr:to>
          <xdr:col>32</xdr:col>
          <xdr:colOff>0</xdr:colOff>
          <xdr:row>103</xdr:row>
          <xdr:rowOff>15240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AA6EAC36-A72A-4931-8D09-C4A82310E4B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</xdr:colOff>
          <xdr:row>101</xdr:row>
          <xdr:rowOff>38100</xdr:rowOff>
        </xdr:from>
        <xdr:to>
          <xdr:col>36</xdr:col>
          <xdr:colOff>129540</xdr:colOff>
          <xdr:row>103</xdr:row>
          <xdr:rowOff>15240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E59F6F5A-FE14-4F5B-9147-334A9660134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15240</xdr:colOff>
          <xdr:row>103</xdr:row>
          <xdr:rowOff>30480</xdr:rowOff>
        </xdr:from>
        <xdr:to>
          <xdr:col>28</xdr:col>
          <xdr:colOff>0</xdr:colOff>
          <xdr:row>105</xdr:row>
          <xdr:rowOff>7620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20B5EC73-7827-49A5-93E5-00E3C8B793A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15240</xdr:colOff>
          <xdr:row>103</xdr:row>
          <xdr:rowOff>30480</xdr:rowOff>
        </xdr:from>
        <xdr:to>
          <xdr:col>32</xdr:col>
          <xdr:colOff>0</xdr:colOff>
          <xdr:row>105</xdr:row>
          <xdr:rowOff>7620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51AEF068-6C89-4027-8FD6-F7CA1B5CF1B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</xdr:colOff>
          <xdr:row>103</xdr:row>
          <xdr:rowOff>30480</xdr:rowOff>
        </xdr:from>
        <xdr:to>
          <xdr:col>36</xdr:col>
          <xdr:colOff>129540</xdr:colOff>
          <xdr:row>105</xdr:row>
          <xdr:rowOff>7620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E64E52F1-DDF0-4EAD-821B-C9A54DAF245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15240</xdr:colOff>
          <xdr:row>105</xdr:row>
          <xdr:rowOff>30480</xdr:rowOff>
        </xdr:from>
        <xdr:to>
          <xdr:col>28</xdr:col>
          <xdr:colOff>0</xdr:colOff>
          <xdr:row>107</xdr:row>
          <xdr:rowOff>7620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7CD24D53-8462-4D2B-AD75-4A5EACD797F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15240</xdr:colOff>
          <xdr:row>105</xdr:row>
          <xdr:rowOff>30480</xdr:rowOff>
        </xdr:from>
        <xdr:to>
          <xdr:col>32</xdr:col>
          <xdr:colOff>0</xdr:colOff>
          <xdr:row>107</xdr:row>
          <xdr:rowOff>7620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1BF46A0A-205F-4B45-91C8-20FDA3C08DC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</xdr:colOff>
          <xdr:row>105</xdr:row>
          <xdr:rowOff>30480</xdr:rowOff>
        </xdr:from>
        <xdr:to>
          <xdr:col>36</xdr:col>
          <xdr:colOff>129540</xdr:colOff>
          <xdr:row>107</xdr:row>
          <xdr:rowOff>7620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CCBA8402-C3DD-45DA-9AB0-98B47089A6D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15240</xdr:colOff>
          <xdr:row>107</xdr:row>
          <xdr:rowOff>30480</xdr:rowOff>
        </xdr:from>
        <xdr:to>
          <xdr:col>28</xdr:col>
          <xdr:colOff>0</xdr:colOff>
          <xdr:row>109</xdr:row>
          <xdr:rowOff>7620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ACAB7CB4-57EA-4D7D-9083-D5AA75D1E3D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15240</xdr:colOff>
          <xdr:row>107</xdr:row>
          <xdr:rowOff>30480</xdr:rowOff>
        </xdr:from>
        <xdr:to>
          <xdr:col>32</xdr:col>
          <xdr:colOff>0</xdr:colOff>
          <xdr:row>109</xdr:row>
          <xdr:rowOff>7620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6A065FBB-4A0D-4459-9A27-7002E9158A4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</xdr:colOff>
          <xdr:row>107</xdr:row>
          <xdr:rowOff>30480</xdr:rowOff>
        </xdr:from>
        <xdr:to>
          <xdr:col>36</xdr:col>
          <xdr:colOff>129540</xdr:colOff>
          <xdr:row>109</xdr:row>
          <xdr:rowOff>7620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E6152139-D243-448E-B785-ED61EF16C53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15240</xdr:colOff>
          <xdr:row>81</xdr:row>
          <xdr:rowOff>30480</xdr:rowOff>
        </xdr:from>
        <xdr:to>
          <xdr:col>28</xdr:col>
          <xdr:colOff>45720</xdr:colOff>
          <xdr:row>83</xdr:row>
          <xdr:rowOff>15240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F7F47C0-7001-4F63-973A-70E7CE74738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9900" mc:Ignorable="a14" a14:legacySpreadsheetColorIndex="52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15240</xdr:colOff>
          <xdr:row>81</xdr:row>
          <xdr:rowOff>30480</xdr:rowOff>
        </xdr:from>
        <xdr:to>
          <xdr:col>32</xdr:col>
          <xdr:colOff>45720</xdr:colOff>
          <xdr:row>83</xdr:row>
          <xdr:rowOff>15240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4D9BAD57-70BA-45D8-902D-1F80CEA9819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</xdr:colOff>
          <xdr:row>81</xdr:row>
          <xdr:rowOff>30480</xdr:rowOff>
        </xdr:from>
        <xdr:to>
          <xdr:col>37</xdr:col>
          <xdr:colOff>38100</xdr:colOff>
          <xdr:row>83</xdr:row>
          <xdr:rowOff>15240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EFC05DF1-DB9C-4EBE-847A-6D4BE4B9C0A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15240</xdr:colOff>
          <xdr:row>99</xdr:row>
          <xdr:rowOff>38100</xdr:rowOff>
        </xdr:from>
        <xdr:to>
          <xdr:col>28</xdr:col>
          <xdr:colOff>0</xdr:colOff>
          <xdr:row>101</xdr:row>
          <xdr:rowOff>15240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620FEA68-BB02-4F60-B705-1C23D6E3BB8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15240</xdr:colOff>
          <xdr:row>99</xdr:row>
          <xdr:rowOff>38100</xdr:rowOff>
        </xdr:from>
        <xdr:to>
          <xdr:col>32</xdr:col>
          <xdr:colOff>0</xdr:colOff>
          <xdr:row>101</xdr:row>
          <xdr:rowOff>15240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D7EAE239-EA51-4A90-8A05-59898D81B78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</xdr:colOff>
          <xdr:row>99</xdr:row>
          <xdr:rowOff>38100</xdr:rowOff>
        </xdr:from>
        <xdr:to>
          <xdr:col>36</xdr:col>
          <xdr:colOff>129540</xdr:colOff>
          <xdr:row>101</xdr:row>
          <xdr:rowOff>15240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560670D2-2AAE-44CD-B758-64BB167CA1A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129540</xdr:colOff>
          <xdr:row>28</xdr:row>
          <xdr:rowOff>7620</xdr:rowOff>
        </xdr:from>
        <xdr:to>
          <xdr:col>34</xdr:col>
          <xdr:colOff>30480</xdr:colOff>
          <xdr:row>28</xdr:row>
          <xdr:rowOff>182880</xdr:rowOff>
        </xdr:to>
        <xdr:sp macro="" textlink="">
          <xdr:nvSpPr>
            <xdr:cNvPr id="1080" name="RadioButton_TaxDeductEnable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6F4C2B5A-867D-4F7E-8DCA-B8E42F4BCD7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D3F00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129540</xdr:colOff>
          <xdr:row>28</xdr:row>
          <xdr:rowOff>7620</xdr:rowOff>
        </xdr:from>
        <xdr:to>
          <xdr:col>38</xdr:col>
          <xdr:colOff>38100</xdr:colOff>
          <xdr:row>28</xdr:row>
          <xdr:rowOff>182880</xdr:rowOff>
        </xdr:to>
        <xdr:sp macro="" textlink="">
          <xdr:nvSpPr>
            <xdr:cNvPr id="1081" name="RadioButton_TaxDeductDisable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CF5AC611-AA34-4FA1-9424-CC45D660FBD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7620</xdr:colOff>
          <xdr:row>28</xdr:row>
          <xdr:rowOff>0</xdr:rowOff>
        </xdr:from>
        <xdr:to>
          <xdr:col>38</xdr:col>
          <xdr:colOff>99060</xdr:colOff>
          <xdr:row>29</xdr:row>
          <xdr:rowOff>0</xdr:rowOff>
        </xdr:to>
        <xdr:sp macro="" textlink="">
          <xdr:nvSpPr>
            <xdr:cNvPr id="1082" name="Group_TaxDeduct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D00BAB37-A331-44BE-8748-6745153291E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TaxDeduct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30</xdr:row>
          <xdr:rowOff>0</xdr:rowOff>
        </xdr:from>
        <xdr:to>
          <xdr:col>33</xdr:col>
          <xdr:colOff>45720</xdr:colOff>
          <xdr:row>30</xdr:row>
          <xdr:rowOff>175260</xdr:rowOff>
        </xdr:to>
        <xdr:sp macro="" textlink="">
          <xdr:nvSpPr>
            <xdr:cNvPr id="1083" name="RadioButton_Individual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E4D1D68C-303E-4B5D-AC9D-536C8551439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CC00" mc:Ignorable="a14" a14:legacySpreadsheetColorIndex="5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natürliche Person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</xdr:row>
          <xdr:rowOff>38100</xdr:rowOff>
        </xdr:from>
        <xdr:to>
          <xdr:col>33</xdr:col>
          <xdr:colOff>45720</xdr:colOff>
          <xdr:row>33</xdr:row>
          <xdr:rowOff>167640</xdr:rowOff>
        </xdr:to>
        <xdr:sp macro="" textlink="">
          <xdr:nvSpPr>
            <xdr:cNvPr id="1084" name="RadioButton_Couple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38268100-E9FD-4ABA-BBD3-06D4FCF53D6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Ehegemeinschaft / eingetragene Partnerschaft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38</xdr:row>
          <xdr:rowOff>0</xdr:rowOff>
        </xdr:from>
        <xdr:to>
          <xdr:col>33</xdr:col>
          <xdr:colOff>45720</xdr:colOff>
          <xdr:row>38</xdr:row>
          <xdr:rowOff>175260</xdr:rowOff>
        </xdr:to>
        <xdr:sp macro="" textlink="">
          <xdr:nvSpPr>
            <xdr:cNvPr id="1085" name="RadioButton_LegalEntity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A7F280B8-F0E8-4064-A7DF-70F937531EF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juristische Person / im Firmenbuch eingetragene Personengesellschaft / Gebietskörperschaft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43</xdr:row>
          <xdr:rowOff>0</xdr:rowOff>
        </xdr:from>
        <xdr:to>
          <xdr:col>33</xdr:col>
          <xdr:colOff>45720</xdr:colOff>
          <xdr:row>43</xdr:row>
          <xdr:rowOff>175260</xdr:rowOff>
        </xdr:to>
        <xdr:sp macro="" textlink="">
          <xdr:nvSpPr>
            <xdr:cNvPr id="1086" name="RadioButton_PersonGroup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80381171-D642-48CE-B7B2-19C10D4D827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Personenvereinigung (beteiligte Personen sind auf dem Zusatzblatt anzugeben)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</xdr:colOff>
          <xdr:row>29</xdr:row>
          <xdr:rowOff>22860</xdr:rowOff>
        </xdr:from>
        <xdr:to>
          <xdr:col>38</xdr:col>
          <xdr:colOff>106680</xdr:colOff>
          <xdr:row>47</xdr:row>
          <xdr:rowOff>0</xdr:rowOff>
        </xdr:to>
        <xdr:sp macro="" textlink="">
          <xdr:nvSpPr>
            <xdr:cNvPr id="1087" name="Group_ClientName" descr="Förderwerber&#10;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AB7F7A39-23DC-4FD4-85B4-C2DB17035E1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Förderwerber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40</xdr:col>
          <xdr:colOff>129540</xdr:colOff>
          <xdr:row>0</xdr:row>
          <xdr:rowOff>53340</xdr:rowOff>
        </xdr:from>
        <xdr:to>
          <xdr:col>49</xdr:col>
          <xdr:colOff>83820</xdr:colOff>
          <xdr:row>5</xdr:row>
          <xdr:rowOff>38100</xdr:rowOff>
        </xdr:to>
        <xdr:sp macro="" textlink="">
          <xdr:nvSpPr>
            <xdr:cNvPr id="1088" name="Button_RemoveMacros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4357FE63-B34C-41F9-BDF6-87DF8491F1D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Datei zur Abgabe</a:t>
              </a:r>
            </a:p>
            <a:p>
              <a:pPr algn="ctr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sichern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53340</xdr:colOff>
          <xdr:row>14</xdr:row>
          <xdr:rowOff>30480</xdr:rowOff>
        </xdr:from>
        <xdr:to>
          <xdr:col>7</xdr:col>
          <xdr:colOff>83820</xdr:colOff>
          <xdr:row>16</xdr:row>
          <xdr:rowOff>7620</xdr:rowOff>
        </xdr:to>
        <xdr:sp macro="" textlink="">
          <xdr:nvSpPr>
            <xdr:cNvPr id="1089" name="RadioButton_PartialPaymAppl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372BF741-CCFF-428F-B9B4-29907918DB4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CC00" mc:Ignorable="a14" a14:legacySpreadsheetColorIndex="5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Teilabrechnung Nr.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76200</xdr:colOff>
          <xdr:row>14</xdr:row>
          <xdr:rowOff>30480</xdr:rowOff>
        </xdr:from>
        <xdr:to>
          <xdr:col>20</xdr:col>
          <xdr:colOff>99060</xdr:colOff>
          <xdr:row>16</xdr:row>
          <xdr:rowOff>7620</xdr:rowOff>
        </xdr:to>
        <xdr:sp macro="" textlink="">
          <xdr:nvSpPr>
            <xdr:cNvPr id="1090" name="RadioButton_FinalPaymAppl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75841DC2-B9AA-4FE7-95CF-BB098D0758A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8000" mc:Ignorable="a14" a14:legacySpreadsheetColorIndex="17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Endabrechnung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</xdr:colOff>
          <xdr:row>14</xdr:row>
          <xdr:rowOff>7620</xdr:rowOff>
        </xdr:from>
        <xdr:to>
          <xdr:col>22</xdr:col>
          <xdr:colOff>106680</xdr:colOff>
          <xdr:row>16</xdr:row>
          <xdr:rowOff>7620</xdr:rowOff>
        </xdr:to>
        <xdr:sp macro="" textlink="">
          <xdr:nvSpPr>
            <xdr:cNvPr id="1091" name="Group_PartialFinalPayment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9E1F6C73-D1AC-4A02-BB5B-6024E1547B0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Tail-/Endabrechnung</a:t>
              </a:r>
            </a:p>
          </xdr:txBody>
        </xdr:sp>
        <xdr:clientData/>
      </xdr:twoCellAnchor>
    </mc:Choice>
    <mc:Fallback/>
  </mc:AlternateContent>
  <xdr:twoCellAnchor editAs="oneCell">
    <xdr:from>
      <xdr:col>41</xdr:col>
      <xdr:colOff>76200</xdr:colOff>
      <xdr:row>132</xdr:row>
      <xdr:rowOff>129540</xdr:rowOff>
    </xdr:from>
    <xdr:to>
      <xdr:col>59</xdr:col>
      <xdr:colOff>38100</xdr:colOff>
      <xdr:row>238</xdr:row>
      <xdr:rowOff>76200</xdr:rowOff>
    </xdr:to>
    <xdr:pic>
      <xdr:nvPicPr>
        <xdr:cNvPr id="1144" name="Logo-BMNT-Interim" descr="Bundesministerium für Nachhaltigkeit und Tourismus (interim)">
          <a:extLst>
            <a:ext uri="{FF2B5EF4-FFF2-40B4-BE49-F238E27FC236}">
              <a16:creationId xmlns:a16="http://schemas.microsoft.com/office/drawing/2014/main" id="{BB3045AD-AC49-4589-AA2E-CD96F022D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19324320"/>
          <a:ext cx="2979420" cy="883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41</xdr:col>
      <xdr:colOff>76200</xdr:colOff>
      <xdr:row>140</xdr:row>
      <xdr:rowOff>121920</xdr:rowOff>
    </xdr:from>
    <xdr:to>
      <xdr:col>47</xdr:col>
      <xdr:colOff>15240</xdr:colOff>
      <xdr:row>245</xdr:row>
      <xdr:rowOff>53340</xdr:rowOff>
    </xdr:to>
    <xdr:pic>
      <xdr:nvPicPr>
        <xdr:cNvPr id="1145" name="Logo-Leader" descr="LEADER - Liason entre Actions de Developpement de l'Economie Rurale">
          <a:extLst>
            <a:ext uri="{FF2B5EF4-FFF2-40B4-BE49-F238E27FC236}">
              <a16:creationId xmlns:a16="http://schemas.microsoft.com/office/drawing/2014/main" id="{6CF7F3A0-439E-44D9-96FA-3DCF38414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19972020"/>
          <a:ext cx="944880" cy="861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41</xdr:col>
      <xdr:colOff>76200</xdr:colOff>
      <xdr:row>148</xdr:row>
      <xdr:rowOff>106680</xdr:rowOff>
    </xdr:from>
    <xdr:to>
      <xdr:col>59</xdr:col>
      <xdr:colOff>7620</xdr:colOff>
      <xdr:row>245</xdr:row>
      <xdr:rowOff>38100</xdr:rowOff>
    </xdr:to>
    <xdr:pic>
      <xdr:nvPicPr>
        <xdr:cNvPr id="1146" name="Logo-BMNT-2018-3" descr="Bundesministerium Nachhaltigkeit und Tourismus (2018)">
          <a:extLst>
            <a:ext uri="{FF2B5EF4-FFF2-40B4-BE49-F238E27FC236}">
              <a16:creationId xmlns:a16="http://schemas.microsoft.com/office/drawing/2014/main" id="{774FDE45-F1BF-478D-AB08-C58592D30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19972020"/>
          <a:ext cx="294894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41</xdr:col>
      <xdr:colOff>76200</xdr:colOff>
      <xdr:row>156</xdr:row>
      <xdr:rowOff>83820</xdr:rowOff>
    </xdr:from>
    <xdr:to>
      <xdr:col>81</xdr:col>
      <xdr:colOff>76200</xdr:colOff>
      <xdr:row>246</xdr:row>
      <xdr:rowOff>15240</xdr:rowOff>
    </xdr:to>
    <xdr:pic>
      <xdr:nvPicPr>
        <xdr:cNvPr id="1147" name="Logo-BMNT-2018-2" descr="Bundesministerium Nachhaltigkeit und Tourismus">
          <a:extLst>
            <a:ext uri="{FF2B5EF4-FFF2-40B4-BE49-F238E27FC236}">
              <a16:creationId xmlns:a16="http://schemas.microsoft.com/office/drawing/2014/main" id="{51649774-DB75-472D-BDBA-1D9E725FE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19972020"/>
          <a:ext cx="67056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44</xdr:col>
      <xdr:colOff>15240</xdr:colOff>
      <xdr:row>274</xdr:row>
      <xdr:rowOff>22860</xdr:rowOff>
    </xdr:from>
    <xdr:to>
      <xdr:col>61</xdr:col>
      <xdr:colOff>121920</xdr:colOff>
      <xdr:row>283</xdr:row>
      <xdr:rowOff>45720</xdr:rowOff>
    </xdr:to>
    <xdr:pic>
      <xdr:nvPicPr>
        <xdr:cNvPr id="1148" name="Logo-BMDW-2018" descr="Bundesministerium Digitalisierung und Wirtschaftsstandort">
          <a:extLst>
            <a:ext uri="{FF2B5EF4-FFF2-40B4-BE49-F238E27FC236}">
              <a16:creationId xmlns:a16="http://schemas.microsoft.com/office/drawing/2014/main" id="{450518AC-98F1-4EEE-9A8F-975702FC6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23760" y="23454360"/>
          <a:ext cx="295656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42</xdr:col>
      <xdr:colOff>114300</xdr:colOff>
      <xdr:row>262</xdr:row>
      <xdr:rowOff>53340</xdr:rowOff>
    </xdr:from>
    <xdr:to>
      <xdr:col>57</xdr:col>
      <xdr:colOff>76200</xdr:colOff>
      <xdr:row>272</xdr:row>
      <xdr:rowOff>0</xdr:rowOff>
    </xdr:to>
    <xdr:pic>
      <xdr:nvPicPr>
        <xdr:cNvPr id="1149" name="Logo-BMVIT-2018" descr="Bundesministerium Verkehr, Innovation und Technologie">
          <a:extLst>
            <a:ext uri="{FF2B5EF4-FFF2-40B4-BE49-F238E27FC236}">
              <a16:creationId xmlns:a16="http://schemas.microsoft.com/office/drawing/2014/main" id="{30004352-6C17-4925-A2CE-458780DFD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7540" y="22387560"/>
          <a:ext cx="2476500" cy="861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13</xdr:col>
      <xdr:colOff>45720</xdr:colOff>
      <xdr:row>0</xdr:row>
      <xdr:rowOff>22860</xdr:rowOff>
    </xdr:from>
    <xdr:to>
      <xdr:col>21</xdr:col>
      <xdr:colOff>129540</xdr:colOff>
      <xdr:row>4</xdr:row>
      <xdr:rowOff>53340</xdr:rowOff>
    </xdr:to>
    <xdr:pic>
      <xdr:nvPicPr>
        <xdr:cNvPr id="1150" name="Logo-BMLRT-2020" descr="Bundesministerium Landwirtschaft, Regionen und Tourismus">
          <a:extLst>
            <a:ext uri="{FF2B5EF4-FFF2-40B4-BE49-F238E27FC236}">
              <a16:creationId xmlns:a16="http://schemas.microsoft.com/office/drawing/2014/main" id="{CDC30722-6492-4D45-B30A-E3368387F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5040" y="22860"/>
          <a:ext cx="142494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42</xdr:col>
      <xdr:colOff>114300</xdr:colOff>
      <xdr:row>250</xdr:row>
      <xdr:rowOff>38100</xdr:rowOff>
    </xdr:from>
    <xdr:to>
      <xdr:col>59</xdr:col>
      <xdr:colOff>22860</xdr:colOff>
      <xdr:row>260</xdr:row>
      <xdr:rowOff>38100</xdr:rowOff>
    </xdr:to>
    <xdr:pic>
      <xdr:nvPicPr>
        <xdr:cNvPr id="1151" name="Logo-BMK-2020" descr="Bundesministerium Klimaschutz, Umwelt, Energie, Mobilität, Innovation und Technologie">
          <a:extLst>
            <a:ext uri="{FF2B5EF4-FFF2-40B4-BE49-F238E27FC236}">
              <a16:creationId xmlns:a16="http://schemas.microsoft.com/office/drawing/2014/main" id="{E66C2E80-9BAF-4581-B54B-9F2247508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7540" y="21275040"/>
          <a:ext cx="275844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50</xdr:col>
      <xdr:colOff>129540</xdr:colOff>
      <xdr:row>110</xdr:row>
      <xdr:rowOff>7620</xdr:rowOff>
    </xdr:from>
    <xdr:to>
      <xdr:col>57</xdr:col>
      <xdr:colOff>7620</xdr:colOff>
      <xdr:row>117</xdr:row>
      <xdr:rowOff>60960</xdr:rowOff>
    </xdr:to>
    <xdr:pic>
      <xdr:nvPicPr>
        <xdr:cNvPr id="1152" name="Logo-Tirol-2020" descr="Landeslogo_Tirol_72dpi">
          <a:extLst>
            <a:ext uri="{FF2B5EF4-FFF2-40B4-BE49-F238E27FC236}">
              <a16:creationId xmlns:a16="http://schemas.microsoft.com/office/drawing/2014/main" id="{0E7BDD38-7F7A-4AAD-B075-2311E74E5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43900" y="15582900"/>
          <a:ext cx="1051560" cy="960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55</xdr:col>
      <xdr:colOff>106680</xdr:colOff>
      <xdr:row>80</xdr:row>
      <xdr:rowOff>167640</xdr:rowOff>
    </xdr:from>
    <xdr:to>
      <xdr:col>69</xdr:col>
      <xdr:colOff>22860</xdr:colOff>
      <xdr:row>87</xdr:row>
      <xdr:rowOff>22860</xdr:rowOff>
    </xdr:to>
    <xdr:pic>
      <xdr:nvPicPr>
        <xdr:cNvPr id="1153" name="Logo-OOe-2021" descr="OÖ_Wappen_Schrift">
          <a:extLst>
            <a:ext uri="{FF2B5EF4-FFF2-40B4-BE49-F238E27FC236}">
              <a16:creationId xmlns:a16="http://schemas.microsoft.com/office/drawing/2014/main" id="{53597842-713D-4EF8-AAC1-2E57B2918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9240" y="11811000"/>
          <a:ext cx="2263140" cy="906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52</xdr:col>
      <xdr:colOff>91440</xdr:colOff>
      <xdr:row>72</xdr:row>
      <xdr:rowOff>30480</xdr:rowOff>
    </xdr:from>
    <xdr:to>
      <xdr:col>59</xdr:col>
      <xdr:colOff>15240</xdr:colOff>
      <xdr:row>78</xdr:row>
      <xdr:rowOff>45720</xdr:rowOff>
    </xdr:to>
    <xdr:pic>
      <xdr:nvPicPr>
        <xdr:cNvPr id="1154" name="Logo-NOe-2021" descr="NÖ_Logo_White_140">
          <a:extLst>
            <a:ext uri="{FF2B5EF4-FFF2-40B4-BE49-F238E27FC236}">
              <a16:creationId xmlns:a16="http://schemas.microsoft.com/office/drawing/2014/main" id="{6696CBC7-1394-4D75-9585-992A6F924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41080" y="10523220"/>
          <a:ext cx="109728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922020</xdr:colOff>
          <xdr:row>4</xdr:row>
          <xdr:rowOff>15240</xdr:rowOff>
        </xdr:from>
        <xdr:to>
          <xdr:col>6</xdr:col>
          <xdr:colOff>777240</xdr:colOff>
          <xdr:row>6</xdr:row>
          <xdr:rowOff>144780</xdr:rowOff>
        </xdr:to>
        <xdr:sp macro="" textlink="">
          <xdr:nvSpPr>
            <xdr:cNvPr id="10250" name="Button_EraseAll" hidden="1">
              <a:extLst>
                <a:ext uri="{63B3BB69-23CF-44E3-9099-C40C66FF867C}">
                  <a14:compatExt spid="_x0000_s10250"/>
                </a:ext>
                <a:ext uri="{FF2B5EF4-FFF2-40B4-BE49-F238E27FC236}">
                  <a16:creationId xmlns:a16="http://schemas.microsoft.com/office/drawing/2014/main" id="{A5D21FDE-8608-4C22-908A-2D260554DAB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Belegaufstellung</a:t>
              </a:r>
            </a:p>
            <a:p>
              <a:pPr algn="ctr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löschen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929640</xdr:colOff>
          <xdr:row>8</xdr:row>
          <xdr:rowOff>15240</xdr:rowOff>
        </xdr:from>
        <xdr:to>
          <xdr:col>7</xdr:col>
          <xdr:colOff>784860</xdr:colOff>
          <xdr:row>10</xdr:row>
          <xdr:rowOff>144780</xdr:rowOff>
        </xdr:to>
        <xdr:sp macro="" textlink="">
          <xdr:nvSpPr>
            <xdr:cNvPr id="10251" name="Button_UnlockAll" hidden="1">
              <a:extLst>
                <a:ext uri="{63B3BB69-23CF-44E3-9099-C40C66FF867C}">
                  <a14:compatExt spid="_x0000_s10251"/>
                </a:ext>
                <a:ext uri="{FF2B5EF4-FFF2-40B4-BE49-F238E27FC236}">
                  <a16:creationId xmlns:a16="http://schemas.microsoft.com/office/drawing/2014/main" id="{4F0CEFEE-F703-41BE-AEF2-E2A573E3ADB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Schutz</a:t>
              </a:r>
            </a:p>
            <a:p>
              <a:pPr algn="ctr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aufheben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922020</xdr:colOff>
          <xdr:row>4</xdr:row>
          <xdr:rowOff>15240</xdr:rowOff>
        </xdr:from>
        <xdr:to>
          <xdr:col>7</xdr:col>
          <xdr:colOff>777240</xdr:colOff>
          <xdr:row>6</xdr:row>
          <xdr:rowOff>144780</xdr:rowOff>
        </xdr:to>
        <xdr:sp macro="" textlink="">
          <xdr:nvSpPr>
            <xdr:cNvPr id="10252" name="Button_LockAll" hidden="1">
              <a:extLst>
                <a:ext uri="{63B3BB69-23CF-44E3-9099-C40C66FF867C}">
                  <a14:compatExt spid="_x0000_s10252"/>
                </a:ext>
                <a:ext uri="{FF2B5EF4-FFF2-40B4-BE49-F238E27FC236}">
                  <a16:creationId xmlns:a16="http://schemas.microsoft.com/office/drawing/2014/main" id="{487EE183-390F-4E55-9D44-639BA4C7015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Schutz</a:t>
              </a:r>
            </a:p>
            <a:p>
              <a:pPr algn="ctr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aktivieren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259080</xdr:colOff>
          <xdr:row>24</xdr:row>
          <xdr:rowOff>121920</xdr:rowOff>
        </xdr:from>
        <xdr:to>
          <xdr:col>0</xdr:col>
          <xdr:colOff>3040380</xdr:colOff>
          <xdr:row>28</xdr:row>
          <xdr:rowOff>30480</xdr:rowOff>
        </xdr:to>
        <xdr:sp macro="" textlink="">
          <xdr:nvSpPr>
            <xdr:cNvPr id="10253" name="Button_DetailedCostHours" hidden="1">
              <a:extLst>
                <a:ext uri="{63B3BB69-23CF-44E3-9099-C40C66FF867C}">
                  <a14:compatExt spid="_x0000_s10253"/>
                </a:ext>
                <a:ext uri="{FF2B5EF4-FFF2-40B4-BE49-F238E27FC236}">
                  <a16:creationId xmlns:a16="http://schemas.microsoft.com/office/drawing/2014/main" id="{4246C0D9-71CA-4333-9945-BCF0CDE202A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Berechnung der Personalkosten auf Ist-Kosten-Basis (Stundensatzermittlung)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259080</xdr:colOff>
          <xdr:row>20</xdr:row>
          <xdr:rowOff>60960</xdr:rowOff>
        </xdr:from>
        <xdr:to>
          <xdr:col>0</xdr:col>
          <xdr:colOff>3040380</xdr:colOff>
          <xdr:row>23</xdr:row>
          <xdr:rowOff>114300</xdr:rowOff>
        </xdr:to>
        <xdr:sp macro="" textlink="">
          <xdr:nvSpPr>
            <xdr:cNvPr id="10254" name="Button_DetailedCost_FlatHours" hidden="1">
              <a:extLst>
                <a:ext uri="{63B3BB69-23CF-44E3-9099-C40C66FF867C}">
                  <a14:compatExt spid="_x0000_s10254"/>
                </a:ext>
                <a:ext uri="{FF2B5EF4-FFF2-40B4-BE49-F238E27FC236}">
                  <a16:creationId xmlns:a16="http://schemas.microsoft.com/office/drawing/2014/main" id="{8391C965-99A1-46E9-9597-34B31311312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Berechnung der Personalkosten auf Basis von standardisierten Einheitskosten</a:t>
              </a:r>
            </a:p>
            <a:p>
              <a:pPr algn="ctr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(Lohnnebenkosten auf Ist-Basis)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259080</xdr:colOff>
          <xdr:row>16</xdr:row>
          <xdr:rowOff>91440</xdr:rowOff>
        </xdr:from>
        <xdr:to>
          <xdr:col>0</xdr:col>
          <xdr:colOff>3040380</xdr:colOff>
          <xdr:row>20</xdr:row>
          <xdr:rowOff>0</xdr:rowOff>
        </xdr:to>
        <xdr:sp macro="" textlink="">
          <xdr:nvSpPr>
            <xdr:cNvPr id="10255" name="Button_FlatWages" hidden="1">
              <a:extLst>
                <a:ext uri="{63B3BB69-23CF-44E3-9099-C40C66FF867C}">
                  <a14:compatExt spid="_x0000_s10255"/>
                </a:ext>
                <a:ext uri="{FF2B5EF4-FFF2-40B4-BE49-F238E27FC236}">
                  <a16:creationId xmlns:a16="http://schemas.microsoft.com/office/drawing/2014/main" id="{43B3BB79-11F9-4C27-80F3-551045D9FD3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Berechnung der Personalkosten auf Basis von standardisierten Einheitskosten</a:t>
              </a:r>
            </a:p>
            <a:p>
              <a:pPr algn="ctr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(%-Zuschlag für Lohnnebenkosten)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914400</xdr:colOff>
          <xdr:row>8</xdr:row>
          <xdr:rowOff>15240</xdr:rowOff>
        </xdr:from>
        <xdr:to>
          <xdr:col>6</xdr:col>
          <xdr:colOff>769620</xdr:colOff>
          <xdr:row>10</xdr:row>
          <xdr:rowOff>144780</xdr:rowOff>
        </xdr:to>
        <xdr:sp macro="" textlink="">
          <xdr:nvSpPr>
            <xdr:cNvPr id="10256" name="Button_DuplicateSheet" hidden="1">
              <a:extLst>
                <a:ext uri="{63B3BB69-23CF-44E3-9099-C40C66FF867C}">
                  <a14:compatExt spid="_x0000_s10256"/>
                </a:ext>
                <a:ext uri="{FF2B5EF4-FFF2-40B4-BE49-F238E27FC236}">
                  <a16:creationId xmlns:a16="http://schemas.microsoft.com/office/drawing/2014/main" id="{B6707CFF-5F8D-4064-938F-FBA270AD4DD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Belegaufstellung kopieren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1013460</xdr:colOff>
          <xdr:row>185</xdr:row>
          <xdr:rowOff>76200</xdr:rowOff>
        </xdr:from>
        <xdr:to>
          <xdr:col>0</xdr:col>
          <xdr:colOff>2049780</xdr:colOff>
          <xdr:row>188</xdr:row>
          <xdr:rowOff>38100</xdr:rowOff>
        </xdr:to>
        <xdr:sp macro="" textlink="">
          <xdr:nvSpPr>
            <xdr:cNvPr id="10257" name="Button_SubmitInputData" hidden="1">
              <a:extLst>
                <a:ext uri="{63B3BB69-23CF-44E3-9099-C40C66FF867C}">
                  <a14:compatExt spid="_x0000_s10257"/>
                </a:ext>
                <a:ext uri="{FF2B5EF4-FFF2-40B4-BE49-F238E27FC236}">
                  <a16:creationId xmlns:a16="http://schemas.microsoft.com/office/drawing/2014/main" id="{ABF154FC-8010-4585-850C-D05EE649A1E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Eingabe</a:t>
              </a:r>
            </a:p>
            <a:p>
              <a:pPr algn="ctr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abschließen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1950720</xdr:colOff>
          <xdr:row>142</xdr:row>
          <xdr:rowOff>22860</xdr:rowOff>
        </xdr:from>
        <xdr:to>
          <xdr:col>0</xdr:col>
          <xdr:colOff>2369820</xdr:colOff>
          <xdr:row>142</xdr:row>
          <xdr:rowOff>167640</xdr:rowOff>
        </xdr:to>
        <xdr:sp macro="" textlink="">
          <xdr:nvSpPr>
            <xdr:cNvPr id="10258" name="Button_AddProj" hidden="1">
              <a:extLst>
                <a:ext uri="{63B3BB69-23CF-44E3-9099-C40C66FF867C}">
                  <a14:compatExt spid="_x0000_s10258"/>
                </a:ext>
                <a:ext uri="{FF2B5EF4-FFF2-40B4-BE49-F238E27FC236}">
                  <a16:creationId xmlns:a16="http://schemas.microsoft.com/office/drawing/2014/main" id="{912B1341-FFF3-4734-AF35-25C1DA9BFA8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+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2423160</xdr:colOff>
          <xdr:row>142</xdr:row>
          <xdr:rowOff>22860</xdr:rowOff>
        </xdr:from>
        <xdr:to>
          <xdr:col>0</xdr:col>
          <xdr:colOff>2842260</xdr:colOff>
          <xdr:row>142</xdr:row>
          <xdr:rowOff>167640</xdr:rowOff>
        </xdr:to>
        <xdr:sp macro="" textlink="">
          <xdr:nvSpPr>
            <xdr:cNvPr id="10259" name="Button_DelProj" hidden="1">
              <a:extLst>
                <a:ext uri="{63B3BB69-23CF-44E3-9099-C40C66FF867C}">
                  <a14:compatExt spid="_x0000_s10259"/>
                </a:ext>
                <a:ext uri="{FF2B5EF4-FFF2-40B4-BE49-F238E27FC236}">
                  <a16:creationId xmlns:a16="http://schemas.microsoft.com/office/drawing/2014/main" id="{52FB6D1B-F241-4DD1-8575-3D929287589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−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1950720</xdr:colOff>
          <xdr:row>38</xdr:row>
          <xdr:rowOff>22860</xdr:rowOff>
        </xdr:from>
        <xdr:to>
          <xdr:col>0</xdr:col>
          <xdr:colOff>2369820</xdr:colOff>
          <xdr:row>38</xdr:row>
          <xdr:rowOff>167640</xdr:rowOff>
        </xdr:to>
        <xdr:sp macro="" textlink="">
          <xdr:nvSpPr>
            <xdr:cNvPr id="10260" name="Button_AddEmployee" hidden="1">
              <a:extLst>
                <a:ext uri="{63B3BB69-23CF-44E3-9099-C40C66FF867C}">
                  <a14:compatExt spid="_x0000_s10260"/>
                </a:ext>
                <a:ext uri="{FF2B5EF4-FFF2-40B4-BE49-F238E27FC236}">
                  <a16:creationId xmlns:a16="http://schemas.microsoft.com/office/drawing/2014/main" id="{DEAE8F44-1F6E-47AA-B708-E52607D73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+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2423160</xdr:colOff>
          <xdr:row>38</xdr:row>
          <xdr:rowOff>22860</xdr:rowOff>
        </xdr:from>
        <xdr:to>
          <xdr:col>0</xdr:col>
          <xdr:colOff>2842260</xdr:colOff>
          <xdr:row>38</xdr:row>
          <xdr:rowOff>167640</xdr:rowOff>
        </xdr:to>
        <xdr:sp macro="" textlink="">
          <xdr:nvSpPr>
            <xdr:cNvPr id="10261" name="Button_DelEmployee" hidden="1">
              <a:extLst>
                <a:ext uri="{63B3BB69-23CF-44E3-9099-C40C66FF867C}">
                  <a14:compatExt spid="_x0000_s10261"/>
                </a:ext>
                <a:ext uri="{FF2B5EF4-FFF2-40B4-BE49-F238E27FC236}">
                  <a16:creationId xmlns:a16="http://schemas.microsoft.com/office/drawing/2014/main" id="{E5E63BB4-71FC-463D-9FF0-34B5BBFCCA9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−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259080</xdr:colOff>
          <xdr:row>28</xdr:row>
          <xdr:rowOff>91440</xdr:rowOff>
        </xdr:from>
        <xdr:to>
          <xdr:col>0</xdr:col>
          <xdr:colOff>3040380</xdr:colOff>
          <xdr:row>32</xdr:row>
          <xdr:rowOff>0</xdr:rowOff>
        </xdr:to>
        <xdr:sp macro="" textlink="">
          <xdr:nvSpPr>
            <xdr:cNvPr id="10262" name="Button_WageFullTime" hidden="1">
              <a:extLst>
                <a:ext uri="{63B3BB69-23CF-44E3-9099-C40C66FF867C}">
                  <a14:compatExt spid="_x0000_s10262"/>
                </a:ext>
                <a:ext uri="{FF2B5EF4-FFF2-40B4-BE49-F238E27FC236}">
                  <a16:creationId xmlns:a16="http://schemas.microsoft.com/office/drawing/2014/main" id="{F1DE494C-F78C-4232-B72A-A59320CB0F3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Berechnung der Personalkosten auf Ist-Kosten-Basis (Mitarbeiter ist zu einem bestimmten Zeitraum</a:t>
              </a:r>
            </a:p>
            <a:p>
              <a:pPr algn="ctr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zu 100% einem Projekt zuordenbar)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7</xdr:col>
          <xdr:colOff>990600</xdr:colOff>
          <xdr:row>4</xdr:row>
          <xdr:rowOff>15240</xdr:rowOff>
        </xdr:from>
        <xdr:to>
          <xdr:col>8</xdr:col>
          <xdr:colOff>838200</xdr:colOff>
          <xdr:row>6</xdr:row>
          <xdr:rowOff>144780</xdr:rowOff>
        </xdr:to>
        <xdr:sp macro="" textlink="">
          <xdr:nvSpPr>
            <xdr:cNvPr id="10263" name="Button_ShowAllFields" hidden="1">
              <a:extLst>
                <a:ext uri="{63B3BB69-23CF-44E3-9099-C40C66FF867C}">
                  <a14:compatExt spid="_x0000_s10263"/>
                </a:ext>
                <a:ext uri="{FF2B5EF4-FFF2-40B4-BE49-F238E27FC236}">
                  <a16:creationId xmlns:a16="http://schemas.microsoft.com/office/drawing/2014/main" id="{EC457708-6762-4352-81CF-D7D652B6922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Alle Zellen</a:t>
              </a:r>
            </a:p>
            <a:p>
              <a:pPr algn="ctr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anzeigen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914400</xdr:colOff>
          <xdr:row>12</xdr:row>
          <xdr:rowOff>22860</xdr:rowOff>
        </xdr:from>
        <xdr:to>
          <xdr:col>6</xdr:col>
          <xdr:colOff>769620</xdr:colOff>
          <xdr:row>15</xdr:row>
          <xdr:rowOff>91440</xdr:rowOff>
        </xdr:to>
        <xdr:sp macro="" textlink="">
          <xdr:nvSpPr>
            <xdr:cNvPr id="10264" name="Button_RemoveMacros" hidden="1">
              <a:extLst>
                <a:ext uri="{63B3BB69-23CF-44E3-9099-C40C66FF867C}">
                  <a14:compatExt spid="_x0000_s10264"/>
                </a:ext>
                <a:ext uri="{FF2B5EF4-FFF2-40B4-BE49-F238E27FC236}">
                  <a16:creationId xmlns:a16="http://schemas.microsoft.com/office/drawing/2014/main" id="{5B545FE7-A223-478B-B565-9749F1A5DCB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Aufstellung zur Abgabe sichern</a:t>
              </a:r>
            </a:p>
          </xdr:txBody>
        </xdr:sp>
        <xdr:clientData fPrintsWithSheet="0"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137160</xdr:colOff>
          <xdr:row>2</xdr:row>
          <xdr:rowOff>7620</xdr:rowOff>
        </xdr:from>
        <xdr:to>
          <xdr:col>8</xdr:col>
          <xdr:colOff>548640</xdr:colOff>
          <xdr:row>4</xdr:row>
          <xdr:rowOff>152400</xdr:rowOff>
        </xdr:to>
        <xdr:sp macro="" textlink="">
          <xdr:nvSpPr>
            <xdr:cNvPr id="25601" name="Button_DeleteSheet" hidden="1">
              <a:extLst>
                <a:ext uri="{63B3BB69-23CF-44E3-9099-C40C66FF867C}">
                  <a14:compatExt spid="_x0000_s25601"/>
                </a:ext>
                <a:ext uri="{FF2B5EF4-FFF2-40B4-BE49-F238E27FC236}">
                  <a16:creationId xmlns:a16="http://schemas.microsoft.com/office/drawing/2014/main" id="{7248A5AD-5C7C-47E0-B885-9EC09F0CA92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Notizblatt löschen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137160</xdr:colOff>
          <xdr:row>6</xdr:row>
          <xdr:rowOff>7620</xdr:rowOff>
        </xdr:from>
        <xdr:to>
          <xdr:col>8</xdr:col>
          <xdr:colOff>548640</xdr:colOff>
          <xdr:row>8</xdr:row>
          <xdr:rowOff>152400</xdr:rowOff>
        </xdr:to>
        <xdr:sp macro="" textlink="">
          <xdr:nvSpPr>
            <xdr:cNvPr id="25602" name="Button_CreateScratchPadSheet" hidden="1">
              <a:extLst>
                <a:ext uri="{63B3BB69-23CF-44E3-9099-C40C66FF867C}">
                  <a14:compatExt spid="_x0000_s25602"/>
                </a:ext>
                <a:ext uri="{FF2B5EF4-FFF2-40B4-BE49-F238E27FC236}">
                  <a16:creationId xmlns:a16="http://schemas.microsoft.com/office/drawing/2014/main" id="{65FC55C0-42B7-4A69-9E17-90AB91B9EAF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Neues Notizblatt einfügen</a:t>
              </a:r>
            </a:p>
          </xdr:txBody>
        </xdr:sp>
        <xdr:clientData fPrintsWithSheet="0"/>
      </xdr:twoCellAnchor>
    </mc:Choice>
    <mc:Fallback/>
  </mc:AlternateContent>
</xdr:wsDr>
</file>

<file path=xl/drawings/drawing1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137160</xdr:colOff>
          <xdr:row>2</xdr:row>
          <xdr:rowOff>7620</xdr:rowOff>
        </xdr:from>
        <xdr:to>
          <xdr:col>8</xdr:col>
          <xdr:colOff>548640</xdr:colOff>
          <xdr:row>4</xdr:row>
          <xdr:rowOff>152400</xdr:rowOff>
        </xdr:to>
        <xdr:sp macro="" textlink="">
          <xdr:nvSpPr>
            <xdr:cNvPr id="12289" name="Button_DeleteSheet" hidden="1">
              <a:extLst>
                <a:ext uri="{63B3BB69-23CF-44E3-9099-C40C66FF867C}">
                  <a14:compatExt spid="_x0000_s12289"/>
                </a:ext>
                <a:ext uri="{FF2B5EF4-FFF2-40B4-BE49-F238E27FC236}">
                  <a16:creationId xmlns:a16="http://schemas.microsoft.com/office/drawing/2014/main" id="{96B1AFB2-8093-408C-9A3C-B834BCDD1E7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Notizblatt löschen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137160</xdr:colOff>
          <xdr:row>6</xdr:row>
          <xdr:rowOff>7620</xdr:rowOff>
        </xdr:from>
        <xdr:to>
          <xdr:col>8</xdr:col>
          <xdr:colOff>548640</xdr:colOff>
          <xdr:row>8</xdr:row>
          <xdr:rowOff>152400</xdr:rowOff>
        </xdr:to>
        <xdr:sp macro="" textlink="">
          <xdr:nvSpPr>
            <xdr:cNvPr id="12290" name="Button_CreateScratchPadSheet" hidden="1">
              <a:extLst>
                <a:ext uri="{63B3BB69-23CF-44E3-9099-C40C66FF867C}">
                  <a14:compatExt spid="_x0000_s12290"/>
                </a:ext>
                <a:ext uri="{FF2B5EF4-FFF2-40B4-BE49-F238E27FC236}">
                  <a16:creationId xmlns:a16="http://schemas.microsoft.com/office/drawing/2014/main" id="{673A67F9-04A6-4D27-9B62-10B8B5439EC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Neues Notizblatt einfügen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22860</xdr:rowOff>
    </xdr:from>
    <xdr:to>
      <xdr:col>8</xdr:col>
      <xdr:colOff>121920</xdr:colOff>
      <xdr:row>5</xdr:row>
      <xdr:rowOff>7620</xdr:rowOff>
    </xdr:to>
    <xdr:pic>
      <xdr:nvPicPr>
        <xdr:cNvPr id="23632" name="Logo-AMA" descr="AgrarMarkt Austria">
          <a:extLst>
            <a:ext uri="{FF2B5EF4-FFF2-40B4-BE49-F238E27FC236}">
              <a16:creationId xmlns:a16="http://schemas.microsoft.com/office/drawing/2014/main" id="{8DD08860-9622-4216-881D-B5EC65245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22860"/>
          <a:ext cx="14401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41</xdr:col>
      <xdr:colOff>76200</xdr:colOff>
      <xdr:row>13</xdr:row>
      <xdr:rowOff>53340</xdr:rowOff>
    </xdr:from>
    <xdr:to>
      <xdr:col>53</xdr:col>
      <xdr:colOff>38100</xdr:colOff>
      <xdr:row>20</xdr:row>
      <xdr:rowOff>30480</xdr:rowOff>
    </xdr:to>
    <xdr:pic>
      <xdr:nvPicPr>
        <xdr:cNvPr id="23633" name="Logo-BMLFUW" descr="Bundesministerium für Land- und Forstwirtschaft, Umwelt und Wasserwirtschaft" hidden="1">
          <a:extLst>
            <a:ext uri="{FF2B5EF4-FFF2-40B4-BE49-F238E27FC236}">
              <a16:creationId xmlns:a16="http://schemas.microsoft.com/office/drawing/2014/main" id="{386720A4-F028-486F-9505-561D9A935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1790700"/>
          <a:ext cx="1973580" cy="891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21</xdr:col>
      <xdr:colOff>60960</xdr:colOff>
      <xdr:row>0</xdr:row>
      <xdr:rowOff>76200</xdr:rowOff>
    </xdr:from>
    <xdr:to>
      <xdr:col>29</xdr:col>
      <xdr:colOff>76200</xdr:colOff>
      <xdr:row>4</xdr:row>
      <xdr:rowOff>45720</xdr:rowOff>
    </xdr:to>
    <xdr:pic>
      <xdr:nvPicPr>
        <xdr:cNvPr id="23634" name="Logo-LE1420" descr="Logo_LE-14-20-Clip">
          <a:extLst>
            <a:ext uri="{FF2B5EF4-FFF2-40B4-BE49-F238E27FC236}">
              <a16:creationId xmlns:a16="http://schemas.microsoft.com/office/drawing/2014/main" id="{FD4248D0-36D4-4BD5-B14D-3C253B333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1400" y="76200"/>
          <a:ext cx="135636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31</xdr:col>
      <xdr:colOff>129540</xdr:colOff>
      <xdr:row>0</xdr:row>
      <xdr:rowOff>60960</xdr:rowOff>
    </xdr:from>
    <xdr:to>
      <xdr:col>40</xdr:col>
      <xdr:colOff>7620</xdr:colOff>
      <xdr:row>4</xdr:row>
      <xdr:rowOff>60960</xdr:rowOff>
    </xdr:to>
    <xdr:pic>
      <xdr:nvPicPr>
        <xdr:cNvPr id="23635" name="Logo-EU" descr="EU_Fahne_Zusatz_li_RGB">
          <a:extLst>
            <a:ext uri="{FF2B5EF4-FFF2-40B4-BE49-F238E27FC236}">
              <a16:creationId xmlns:a16="http://schemas.microsoft.com/office/drawing/2014/main" id="{66C30FD3-CA86-4A7B-A06D-74C9AD913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26380" y="60960"/>
          <a:ext cx="1219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41</xdr:col>
      <xdr:colOff>76200</xdr:colOff>
      <xdr:row>38</xdr:row>
      <xdr:rowOff>68580</xdr:rowOff>
    </xdr:from>
    <xdr:to>
      <xdr:col>60</xdr:col>
      <xdr:colOff>121920</xdr:colOff>
      <xdr:row>43</xdr:row>
      <xdr:rowOff>144780</xdr:rowOff>
    </xdr:to>
    <xdr:pic>
      <xdr:nvPicPr>
        <xdr:cNvPr id="23636" name="Logo-BMVIT" descr="BMVIT" hidden="1">
          <a:extLst>
            <a:ext uri="{FF2B5EF4-FFF2-40B4-BE49-F238E27FC236}">
              <a16:creationId xmlns:a16="http://schemas.microsoft.com/office/drawing/2014/main" id="{D19A46A1-4B60-4A83-8E03-EF600EE1A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554980"/>
          <a:ext cx="3230880" cy="868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41</xdr:col>
      <xdr:colOff>76200</xdr:colOff>
      <xdr:row>46</xdr:row>
      <xdr:rowOff>38100</xdr:rowOff>
    </xdr:from>
    <xdr:to>
      <xdr:col>56</xdr:col>
      <xdr:colOff>106680</xdr:colOff>
      <xdr:row>52</xdr:row>
      <xdr:rowOff>129540</xdr:rowOff>
    </xdr:to>
    <xdr:pic>
      <xdr:nvPicPr>
        <xdr:cNvPr id="23637" name="Logo-BMWFW" descr="bmwfw" hidden="1">
          <a:extLst>
            <a:ext uri="{FF2B5EF4-FFF2-40B4-BE49-F238E27FC236}">
              <a16:creationId xmlns:a16="http://schemas.microsoft.com/office/drawing/2014/main" id="{1C3A444B-C4FD-4E0A-82A8-9A83CC95B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827520"/>
          <a:ext cx="2545080" cy="937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41</xdr:col>
      <xdr:colOff>76200</xdr:colOff>
      <xdr:row>54</xdr:row>
      <xdr:rowOff>137160</xdr:rowOff>
    </xdr:from>
    <xdr:to>
      <xdr:col>52</xdr:col>
      <xdr:colOff>38100</xdr:colOff>
      <xdr:row>60</xdr:row>
      <xdr:rowOff>160020</xdr:rowOff>
    </xdr:to>
    <xdr:pic>
      <xdr:nvPicPr>
        <xdr:cNvPr id="23638" name="Logo-Burgenland" descr="Burgenland" hidden="1">
          <a:extLst>
            <a:ext uri="{FF2B5EF4-FFF2-40B4-BE49-F238E27FC236}">
              <a16:creationId xmlns:a16="http://schemas.microsoft.com/office/drawing/2014/main" id="{78C5B8CF-2829-43F1-86E1-1EA97FF40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8054340"/>
          <a:ext cx="1805940" cy="868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41</xdr:col>
      <xdr:colOff>76200</xdr:colOff>
      <xdr:row>64</xdr:row>
      <xdr:rowOff>15240</xdr:rowOff>
    </xdr:from>
    <xdr:to>
      <xdr:col>64</xdr:col>
      <xdr:colOff>38100</xdr:colOff>
      <xdr:row>67</xdr:row>
      <xdr:rowOff>38100</xdr:rowOff>
    </xdr:to>
    <xdr:pic>
      <xdr:nvPicPr>
        <xdr:cNvPr id="23639" name="Logo-Kärnten" descr="Land Kärnten" hidden="1">
          <a:extLst>
            <a:ext uri="{FF2B5EF4-FFF2-40B4-BE49-F238E27FC236}">
              <a16:creationId xmlns:a16="http://schemas.microsoft.com/office/drawing/2014/main" id="{822644DB-C086-4789-BFB4-8A38B234B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9334500"/>
          <a:ext cx="3817620" cy="624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41</xdr:col>
      <xdr:colOff>76200</xdr:colOff>
      <xdr:row>72</xdr:row>
      <xdr:rowOff>83820</xdr:rowOff>
    </xdr:from>
    <xdr:to>
      <xdr:col>46</xdr:col>
      <xdr:colOff>106680</xdr:colOff>
      <xdr:row>78</xdr:row>
      <xdr:rowOff>60960</xdr:rowOff>
    </xdr:to>
    <xdr:pic>
      <xdr:nvPicPr>
        <xdr:cNvPr id="23640" name="Logo-NOe" descr="Land Niederösterreich" hidden="1">
          <a:extLst>
            <a:ext uri="{FF2B5EF4-FFF2-40B4-BE49-F238E27FC236}">
              <a16:creationId xmlns:a16="http://schemas.microsoft.com/office/drawing/2014/main" id="{EB9E1EBD-91FD-42B5-BE9A-B84E6F0E5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10576560"/>
          <a:ext cx="86868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41</xdr:col>
      <xdr:colOff>76200</xdr:colOff>
      <xdr:row>80</xdr:row>
      <xdr:rowOff>160020</xdr:rowOff>
    </xdr:from>
    <xdr:to>
      <xdr:col>51</xdr:col>
      <xdr:colOff>137160</xdr:colOff>
      <xdr:row>88</xdr:row>
      <xdr:rowOff>7620</xdr:rowOff>
    </xdr:to>
    <xdr:pic>
      <xdr:nvPicPr>
        <xdr:cNvPr id="23641" name="Logo-OOe" descr="Land Oberösterreich" hidden="1">
          <a:extLst>
            <a:ext uri="{FF2B5EF4-FFF2-40B4-BE49-F238E27FC236}">
              <a16:creationId xmlns:a16="http://schemas.microsoft.com/office/drawing/2014/main" id="{B8A77CDC-60FA-4B69-9D9F-1F0B066AD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11803380"/>
          <a:ext cx="173736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41</xdr:col>
      <xdr:colOff>76200</xdr:colOff>
      <xdr:row>90</xdr:row>
      <xdr:rowOff>76200</xdr:rowOff>
    </xdr:from>
    <xdr:to>
      <xdr:col>55</xdr:col>
      <xdr:colOff>53340</xdr:colOff>
      <xdr:row>97</xdr:row>
      <xdr:rowOff>45720</xdr:rowOff>
    </xdr:to>
    <xdr:pic>
      <xdr:nvPicPr>
        <xdr:cNvPr id="23642" name="Logo-Salzburg" descr="Land Salzburg" hidden="1">
          <a:extLst>
            <a:ext uri="{FF2B5EF4-FFF2-40B4-BE49-F238E27FC236}">
              <a16:creationId xmlns:a16="http://schemas.microsoft.com/office/drawing/2014/main" id="{B5B40FEC-923E-48CC-82EB-712CA32B5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13068300"/>
          <a:ext cx="2324100" cy="891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41</xdr:col>
      <xdr:colOff>76200</xdr:colOff>
      <xdr:row>99</xdr:row>
      <xdr:rowOff>30480</xdr:rowOff>
    </xdr:from>
    <xdr:to>
      <xdr:col>55</xdr:col>
      <xdr:colOff>22860</xdr:colOff>
      <xdr:row>106</xdr:row>
      <xdr:rowOff>99060</xdr:rowOff>
    </xdr:to>
    <xdr:pic>
      <xdr:nvPicPr>
        <xdr:cNvPr id="23643" name="Logo-Steiermark" descr="Land Steiermark" hidden="1">
          <a:extLst>
            <a:ext uri="{FF2B5EF4-FFF2-40B4-BE49-F238E27FC236}">
              <a16:creationId xmlns:a16="http://schemas.microsoft.com/office/drawing/2014/main" id="{60965EAC-EB4C-4FC4-B0F3-640101809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14333220"/>
          <a:ext cx="2293620" cy="853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41</xdr:col>
      <xdr:colOff>76200</xdr:colOff>
      <xdr:row>110</xdr:row>
      <xdr:rowOff>7620</xdr:rowOff>
    </xdr:from>
    <xdr:to>
      <xdr:col>46</xdr:col>
      <xdr:colOff>121920</xdr:colOff>
      <xdr:row>116</xdr:row>
      <xdr:rowOff>22860</xdr:rowOff>
    </xdr:to>
    <xdr:pic>
      <xdr:nvPicPr>
        <xdr:cNvPr id="23644" name="Logo-Tirol" descr="Land Tirol" hidden="1">
          <a:extLst>
            <a:ext uri="{FF2B5EF4-FFF2-40B4-BE49-F238E27FC236}">
              <a16:creationId xmlns:a16="http://schemas.microsoft.com/office/drawing/2014/main" id="{E9ED0BC5-33E1-4471-ACCB-6A5287C54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15582900"/>
          <a:ext cx="883920" cy="868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41</xdr:col>
      <xdr:colOff>76200</xdr:colOff>
      <xdr:row>119</xdr:row>
      <xdr:rowOff>83820</xdr:rowOff>
    </xdr:from>
    <xdr:to>
      <xdr:col>67</xdr:col>
      <xdr:colOff>7620</xdr:colOff>
      <xdr:row>126</xdr:row>
      <xdr:rowOff>160020</xdr:rowOff>
    </xdr:to>
    <xdr:pic>
      <xdr:nvPicPr>
        <xdr:cNvPr id="23645" name="Logo-Vorarlberg" descr="Land Vorarlberg" hidden="1">
          <a:extLst>
            <a:ext uri="{FF2B5EF4-FFF2-40B4-BE49-F238E27FC236}">
              <a16:creationId xmlns:a16="http://schemas.microsoft.com/office/drawing/2014/main" id="{40CEC374-E935-48A6-99F8-DDF09FA49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16809720"/>
          <a:ext cx="4290060" cy="1272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41</xdr:col>
      <xdr:colOff>76200</xdr:colOff>
      <xdr:row>126</xdr:row>
      <xdr:rowOff>137160</xdr:rowOff>
    </xdr:from>
    <xdr:to>
      <xdr:col>66</xdr:col>
      <xdr:colOff>91440</xdr:colOff>
      <xdr:row>130</xdr:row>
      <xdr:rowOff>15240</xdr:rowOff>
    </xdr:to>
    <xdr:pic>
      <xdr:nvPicPr>
        <xdr:cNvPr id="23646" name="Logo-Wien" descr="Land Wien" hidden="1">
          <a:extLst>
            <a:ext uri="{FF2B5EF4-FFF2-40B4-BE49-F238E27FC236}">
              <a16:creationId xmlns:a16="http://schemas.microsoft.com/office/drawing/2014/main" id="{2C1D8E9F-61AB-4B6F-9D86-013D46D88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18059400"/>
          <a:ext cx="420624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15240</xdr:colOff>
          <xdr:row>109</xdr:row>
          <xdr:rowOff>38100</xdr:rowOff>
        </xdr:from>
        <xdr:to>
          <xdr:col>28</xdr:col>
          <xdr:colOff>0</xdr:colOff>
          <xdr:row>110</xdr:row>
          <xdr:rowOff>167640</xdr:rowOff>
        </xdr:to>
        <xdr:sp macro="" textlink="">
          <xdr:nvSpPr>
            <xdr:cNvPr id="23553" name="Check Box 1" hidden="1">
              <a:extLst>
                <a:ext uri="{63B3BB69-23CF-44E3-9099-C40C66FF867C}">
                  <a14:compatExt spid="_x0000_s23553"/>
                </a:ext>
                <a:ext uri="{FF2B5EF4-FFF2-40B4-BE49-F238E27FC236}">
                  <a16:creationId xmlns:a16="http://schemas.microsoft.com/office/drawing/2014/main" id="{C8091E65-7F1A-4FC1-A63F-A33C3C63F46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15240</xdr:colOff>
          <xdr:row>83</xdr:row>
          <xdr:rowOff>38100</xdr:rowOff>
        </xdr:from>
        <xdr:to>
          <xdr:col>28</xdr:col>
          <xdr:colOff>45720</xdr:colOff>
          <xdr:row>85</xdr:row>
          <xdr:rowOff>15240</xdr:rowOff>
        </xdr:to>
        <xdr:sp macro="" textlink="">
          <xdr:nvSpPr>
            <xdr:cNvPr id="23554" name="Check Box 2" hidden="1">
              <a:extLst>
                <a:ext uri="{63B3BB69-23CF-44E3-9099-C40C66FF867C}">
                  <a14:compatExt spid="_x0000_s23554"/>
                </a:ext>
                <a:ext uri="{FF2B5EF4-FFF2-40B4-BE49-F238E27FC236}">
                  <a16:creationId xmlns:a16="http://schemas.microsoft.com/office/drawing/2014/main" id="{E6FADF4F-4C2F-4A61-8C78-DCE4A6E21DB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15240</xdr:colOff>
          <xdr:row>83</xdr:row>
          <xdr:rowOff>38100</xdr:rowOff>
        </xdr:from>
        <xdr:to>
          <xdr:col>32</xdr:col>
          <xdr:colOff>45720</xdr:colOff>
          <xdr:row>85</xdr:row>
          <xdr:rowOff>15240</xdr:rowOff>
        </xdr:to>
        <xdr:sp macro="" textlink="">
          <xdr:nvSpPr>
            <xdr:cNvPr id="23555" name="Check Box 3" hidden="1">
              <a:extLst>
                <a:ext uri="{63B3BB69-23CF-44E3-9099-C40C66FF867C}">
                  <a14:compatExt spid="_x0000_s23555"/>
                </a:ext>
                <a:ext uri="{FF2B5EF4-FFF2-40B4-BE49-F238E27FC236}">
                  <a16:creationId xmlns:a16="http://schemas.microsoft.com/office/drawing/2014/main" id="{A9B80C72-877E-4818-9F1E-0B385C143A7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</xdr:colOff>
          <xdr:row>83</xdr:row>
          <xdr:rowOff>38100</xdr:rowOff>
        </xdr:from>
        <xdr:to>
          <xdr:col>37</xdr:col>
          <xdr:colOff>38100</xdr:colOff>
          <xdr:row>85</xdr:row>
          <xdr:rowOff>15240</xdr:rowOff>
        </xdr:to>
        <xdr:sp macro="" textlink="">
          <xdr:nvSpPr>
            <xdr:cNvPr id="23556" name="Check Box 4" hidden="1">
              <a:extLst>
                <a:ext uri="{63B3BB69-23CF-44E3-9099-C40C66FF867C}">
                  <a14:compatExt spid="_x0000_s23556"/>
                </a:ext>
                <a:ext uri="{FF2B5EF4-FFF2-40B4-BE49-F238E27FC236}">
                  <a16:creationId xmlns:a16="http://schemas.microsoft.com/office/drawing/2014/main" id="{60F36782-5E32-4111-B74C-9F71058ED99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15240</xdr:colOff>
          <xdr:row>85</xdr:row>
          <xdr:rowOff>38100</xdr:rowOff>
        </xdr:from>
        <xdr:to>
          <xdr:col>28</xdr:col>
          <xdr:colOff>45720</xdr:colOff>
          <xdr:row>87</xdr:row>
          <xdr:rowOff>15240</xdr:rowOff>
        </xdr:to>
        <xdr:sp macro="" textlink="">
          <xdr:nvSpPr>
            <xdr:cNvPr id="23557" name="Check Box 5" hidden="1">
              <a:extLst>
                <a:ext uri="{63B3BB69-23CF-44E3-9099-C40C66FF867C}">
                  <a14:compatExt spid="_x0000_s23557"/>
                </a:ext>
                <a:ext uri="{FF2B5EF4-FFF2-40B4-BE49-F238E27FC236}">
                  <a16:creationId xmlns:a16="http://schemas.microsoft.com/office/drawing/2014/main" id="{631B9AAF-CE2A-4EC0-B8C2-23FC7BCCFDB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15240</xdr:colOff>
          <xdr:row>85</xdr:row>
          <xdr:rowOff>38100</xdr:rowOff>
        </xdr:from>
        <xdr:to>
          <xdr:col>32</xdr:col>
          <xdr:colOff>45720</xdr:colOff>
          <xdr:row>87</xdr:row>
          <xdr:rowOff>15240</xdr:rowOff>
        </xdr:to>
        <xdr:sp macro="" textlink="">
          <xdr:nvSpPr>
            <xdr:cNvPr id="23558" name="Check Box 6" hidden="1">
              <a:extLst>
                <a:ext uri="{63B3BB69-23CF-44E3-9099-C40C66FF867C}">
                  <a14:compatExt spid="_x0000_s23558"/>
                </a:ext>
                <a:ext uri="{FF2B5EF4-FFF2-40B4-BE49-F238E27FC236}">
                  <a16:creationId xmlns:a16="http://schemas.microsoft.com/office/drawing/2014/main" id="{18F47F58-305F-4750-98BE-CDA1EFC5E8E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</xdr:colOff>
          <xdr:row>85</xdr:row>
          <xdr:rowOff>38100</xdr:rowOff>
        </xdr:from>
        <xdr:to>
          <xdr:col>37</xdr:col>
          <xdr:colOff>38100</xdr:colOff>
          <xdr:row>87</xdr:row>
          <xdr:rowOff>15240</xdr:rowOff>
        </xdr:to>
        <xdr:sp macro="" textlink="">
          <xdr:nvSpPr>
            <xdr:cNvPr id="23559" name="Check Box 7" hidden="1">
              <a:extLst>
                <a:ext uri="{63B3BB69-23CF-44E3-9099-C40C66FF867C}">
                  <a14:compatExt spid="_x0000_s23559"/>
                </a:ext>
                <a:ext uri="{FF2B5EF4-FFF2-40B4-BE49-F238E27FC236}">
                  <a16:creationId xmlns:a16="http://schemas.microsoft.com/office/drawing/2014/main" id="{79D40921-DFB2-4AD6-8C4E-FD2CCA66396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15240</xdr:colOff>
          <xdr:row>87</xdr:row>
          <xdr:rowOff>30480</xdr:rowOff>
        </xdr:from>
        <xdr:to>
          <xdr:col>28</xdr:col>
          <xdr:colOff>45720</xdr:colOff>
          <xdr:row>89</xdr:row>
          <xdr:rowOff>7620</xdr:rowOff>
        </xdr:to>
        <xdr:sp macro="" textlink="">
          <xdr:nvSpPr>
            <xdr:cNvPr id="23560" name="Check Box 8" hidden="1">
              <a:extLst>
                <a:ext uri="{63B3BB69-23CF-44E3-9099-C40C66FF867C}">
                  <a14:compatExt spid="_x0000_s23560"/>
                </a:ext>
                <a:ext uri="{FF2B5EF4-FFF2-40B4-BE49-F238E27FC236}">
                  <a16:creationId xmlns:a16="http://schemas.microsoft.com/office/drawing/2014/main" id="{98DF37A8-A31D-4CCC-9690-1587411A5B1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15240</xdr:colOff>
          <xdr:row>87</xdr:row>
          <xdr:rowOff>30480</xdr:rowOff>
        </xdr:from>
        <xdr:to>
          <xdr:col>32</xdr:col>
          <xdr:colOff>45720</xdr:colOff>
          <xdr:row>89</xdr:row>
          <xdr:rowOff>7620</xdr:rowOff>
        </xdr:to>
        <xdr:sp macro="" textlink="">
          <xdr:nvSpPr>
            <xdr:cNvPr id="23561" name="Check Box 9" hidden="1">
              <a:extLst>
                <a:ext uri="{63B3BB69-23CF-44E3-9099-C40C66FF867C}">
                  <a14:compatExt spid="_x0000_s23561"/>
                </a:ext>
                <a:ext uri="{FF2B5EF4-FFF2-40B4-BE49-F238E27FC236}">
                  <a16:creationId xmlns:a16="http://schemas.microsoft.com/office/drawing/2014/main" id="{35DEA6BC-4201-4693-BB37-63649922543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</xdr:colOff>
          <xdr:row>87</xdr:row>
          <xdr:rowOff>30480</xdr:rowOff>
        </xdr:from>
        <xdr:to>
          <xdr:col>37</xdr:col>
          <xdr:colOff>38100</xdr:colOff>
          <xdr:row>89</xdr:row>
          <xdr:rowOff>7620</xdr:rowOff>
        </xdr:to>
        <xdr:sp macro="" textlink="">
          <xdr:nvSpPr>
            <xdr:cNvPr id="23562" name="Check Box 10" hidden="1">
              <a:extLst>
                <a:ext uri="{63B3BB69-23CF-44E3-9099-C40C66FF867C}">
                  <a14:compatExt spid="_x0000_s23562"/>
                </a:ext>
                <a:ext uri="{FF2B5EF4-FFF2-40B4-BE49-F238E27FC236}">
                  <a16:creationId xmlns:a16="http://schemas.microsoft.com/office/drawing/2014/main" id="{666FF44D-81F7-49CA-9AE5-6483722A0E7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15240</xdr:colOff>
          <xdr:row>89</xdr:row>
          <xdr:rowOff>30480</xdr:rowOff>
        </xdr:from>
        <xdr:to>
          <xdr:col>28</xdr:col>
          <xdr:colOff>45720</xdr:colOff>
          <xdr:row>91</xdr:row>
          <xdr:rowOff>7620</xdr:rowOff>
        </xdr:to>
        <xdr:sp macro="" textlink="">
          <xdr:nvSpPr>
            <xdr:cNvPr id="23563" name="Check Box 11" hidden="1">
              <a:extLst>
                <a:ext uri="{63B3BB69-23CF-44E3-9099-C40C66FF867C}">
                  <a14:compatExt spid="_x0000_s23563"/>
                </a:ext>
                <a:ext uri="{FF2B5EF4-FFF2-40B4-BE49-F238E27FC236}">
                  <a16:creationId xmlns:a16="http://schemas.microsoft.com/office/drawing/2014/main" id="{69AAFA62-DD8E-49B4-93DC-48B15D2C86B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15240</xdr:colOff>
          <xdr:row>89</xdr:row>
          <xdr:rowOff>30480</xdr:rowOff>
        </xdr:from>
        <xdr:to>
          <xdr:col>32</xdr:col>
          <xdr:colOff>45720</xdr:colOff>
          <xdr:row>91</xdr:row>
          <xdr:rowOff>7620</xdr:rowOff>
        </xdr:to>
        <xdr:sp macro="" textlink="">
          <xdr:nvSpPr>
            <xdr:cNvPr id="23564" name="Check Box 12" hidden="1">
              <a:extLst>
                <a:ext uri="{63B3BB69-23CF-44E3-9099-C40C66FF867C}">
                  <a14:compatExt spid="_x0000_s23564"/>
                </a:ext>
                <a:ext uri="{FF2B5EF4-FFF2-40B4-BE49-F238E27FC236}">
                  <a16:creationId xmlns:a16="http://schemas.microsoft.com/office/drawing/2014/main" id="{B721B037-E124-469E-9B0C-96639D5F61E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</xdr:colOff>
          <xdr:row>89</xdr:row>
          <xdr:rowOff>30480</xdr:rowOff>
        </xdr:from>
        <xdr:to>
          <xdr:col>37</xdr:col>
          <xdr:colOff>38100</xdr:colOff>
          <xdr:row>91</xdr:row>
          <xdr:rowOff>7620</xdr:rowOff>
        </xdr:to>
        <xdr:sp macro="" textlink="">
          <xdr:nvSpPr>
            <xdr:cNvPr id="23565" name="Check Box 13" hidden="1">
              <a:extLst>
                <a:ext uri="{63B3BB69-23CF-44E3-9099-C40C66FF867C}">
                  <a14:compatExt spid="_x0000_s23565"/>
                </a:ext>
                <a:ext uri="{FF2B5EF4-FFF2-40B4-BE49-F238E27FC236}">
                  <a16:creationId xmlns:a16="http://schemas.microsoft.com/office/drawing/2014/main" id="{1F69D223-F57E-496E-A0C4-0F1CDB52C4A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15240</xdr:colOff>
          <xdr:row>91</xdr:row>
          <xdr:rowOff>22860</xdr:rowOff>
        </xdr:from>
        <xdr:to>
          <xdr:col>28</xdr:col>
          <xdr:colOff>45720</xdr:colOff>
          <xdr:row>93</xdr:row>
          <xdr:rowOff>0</xdr:rowOff>
        </xdr:to>
        <xdr:sp macro="" textlink="">
          <xdr:nvSpPr>
            <xdr:cNvPr id="23566" name="Check Box 14" hidden="1">
              <a:extLst>
                <a:ext uri="{63B3BB69-23CF-44E3-9099-C40C66FF867C}">
                  <a14:compatExt spid="_x0000_s23566"/>
                </a:ext>
                <a:ext uri="{FF2B5EF4-FFF2-40B4-BE49-F238E27FC236}">
                  <a16:creationId xmlns:a16="http://schemas.microsoft.com/office/drawing/2014/main" id="{1EC1F71D-038E-4439-BE5D-A22CD9CEB34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15240</xdr:colOff>
          <xdr:row>91</xdr:row>
          <xdr:rowOff>22860</xdr:rowOff>
        </xdr:from>
        <xdr:to>
          <xdr:col>32</xdr:col>
          <xdr:colOff>45720</xdr:colOff>
          <xdr:row>93</xdr:row>
          <xdr:rowOff>0</xdr:rowOff>
        </xdr:to>
        <xdr:sp macro="" textlink="">
          <xdr:nvSpPr>
            <xdr:cNvPr id="23567" name="Check Box 15" hidden="1">
              <a:extLst>
                <a:ext uri="{63B3BB69-23CF-44E3-9099-C40C66FF867C}">
                  <a14:compatExt spid="_x0000_s23567"/>
                </a:ext>
                <a:ext uri="{FF2B5EF4-FFF2-40B4-BE49-F238E27FC236}">
                  <a16:creationId xmlns:a16="http://schemas.microsoft.com/office/drawing/2014/main" id="{5B680FDA-9D21-40A4-917F-AB90918440F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</xdr:colOff>
          <xdr:row>91</xdr:row>
          <xdr:rowOff>22860</xdr:rowOff>
        </xdr:from>
        <xdr:to>
          <xdr:col>37</xdr:col>
          <xdr:colOff>38100</xdr:colOff>
          <xdr:row>93</xdr:row>
          <xdr:rowOff>0</xdr:rowOff>
        </xdr:to>
        <xdr:sp macro="" textlink="">
          <xdr:nvSpPr>
            <xdr:cNvPr id="23568" name="Check Box 16" hidden="1">
              <a:extLst>
                <a:ext uri="{63B3BB69-23CF-44E3-9099-C40C66FF867C}">
                  <a14:compatExt spid="_x0000_s23568"/>
                </a:ext>
                <a:ext uri="{FF2B5EF4-FFF2-40B4-BE49-F238E27FC236}">
                  <a16:creationId xmlns:a16="http://schemas.microsoft.com/office/drawing/2014/main" id="{FB18400F-436C-48E0-AC63-61240138D38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15240</xdr:colOff>
          <xdr:row>93</xdr:row>
          <xdr:rowOff>30480</xdr:rowOff>
        </xdr:from>
        <xdr:to>
          <xdr:col>28</xdr:col>
          <xdr:colOff>45720</xdr:colOff>
          <xdr:row>95</xdr:row>
          <xdr:rowOff>7620</xdr:rowOff>
        </xdr:to>
        <xdr:sp macro="" textlink="">
          <xdr:nvSpPr>
            <xdr:cNvPr id="23569" name="Check Box 17" hidden="1">
              <a:extLst>
                <a:ext uri="{63B3BB69-23CF-44E3-9099-C40C66FF867C}">
                  <a14:compatExt spid="_x0000_s23569"/>
                </a:ext>
                <a:ext uri="{FF2B5EF4-FFF2-40B4-BE49-F238E27FC236}">
                  <a16:creationId xmlns:a16="http://schemas.microsoft.com/office/drawing/2014/main" id="{177E029B-025E-4E38-83E9-3BE6F9B824B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15240</xdr:colOff>
          <xdr:row>93</xdr:row>
          <xdr:rowOff>30480</xdr:rowOff>
        </xdr:from>
        <xdr:to>
          <xdr:col>32</xdr:col>
          <xdr:colOff>45720</xdr:colOff>
          <xdr:row>95</xdr:row>
          <xdr:rowOff>7620</xdr:rowOff>
        </xdr:to>
        <xdr:sp macro="" textlink="">
          <xdr:nvSpPr>
            <xdr:cNvPr id="23570" name="Check Box 18" hidden="1">
              <a:extLst>
                <a:ext uri="{63B3BB69-23CF-44E3-9099-C40C66FF867C}">
                  <a14:compatExt spid="_x0000_s23570"/>
                </a:ext>
                <a:ext uri="{FF2B5EF4-FFF2-40B4-BE49-F238E27FC236}">
                  <a16:creationId xmlns:a16="http://schemas.microsoft.com/office/drawing/2014/main" id="{769F2C23-A811-4A12-B488-97979AFD1A3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</xdr:colOff>
          <xdr:row>93</xdr:row>
          <xdr:rowOff>30480</xdr:rowOff>
        </xdr:from>
        <xdr:to>
          <xdr:col>37</xdr:col>
          <xdr:colOff>38100</xdr:colOff>
          <xdr:row>95</xdr:row>
          <xdr:rowOff>7620</xdr:rowOff>
        </xdr:to>
        <xdr:sp macro="" textlink="">
          <xdr:nvSpPr>
            <xdr:cNvPr id="23571" name="Check Box 19" hidden="1">
              <a:extLst>
                <a:ext uri="{63B3BB69-23CF-44E3-9099-C40C66FF867C}">
                  <a14:compatExt spid="_x0000_s23571"/>
                </a:ext>
                <a:ext uri="{FF2B5EF4-FFF2-40B4-BE49-F238E27FC236}">
                  <a16:creationId xmlns:a16="http://schemas.microsoft.com/office/drawing/2014/main" id="{4F5F49C1-9ADF-4DB2-9F35-4C3DBFAD3DE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15240</xdr:colOff>
          <xdr:row>95</xdr:row>
          <xdr:rowOff>22860</xdr:rowOff>
        </xdr:from>
        <xdr:to>
          <xdr:col>28</xdr:col>
          <xdr:colOff>45720</xdr:colOff>
          <xdr:row>97</xdr:row>
          <xdr:rowOff>0</xdr:rowOff>
        </xdr:to>
        <xdr:sp macro="" textlink="">
          <xdr:nvSpPr>
            <xdr:cNvPr id="23572" name="Check Box 20" hidden="1">
              <a:extLst>
                <a:ext uri="{63B3BB69-23CF-44E3-9099-C40C66FF867C}">
                  <a14:compatExt spid="_x0000_s23572"/>
                </a:ext>
                <a:ext uri="{FF2B5EF4-FFF2-40B4-BE49-F238E27FC236}">
                  <a16:creationId xmlns:a16="http://schemas.microsoft.com/office/drawing/2014/main" id="{12A1A69C-E9FA-4272-A7AD-DDB6D44879B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15240</xdr:colOff>
          <xdr:row>95</xdr:row>
          <xdr:rowOff>22860</xdr:rowOff>
        </xdr:from>
        <xdr:to>
          <xdr:col>32</xdr:col>
          <xdr:colOff>45720</xdr:colOff>
          <xdr:row>97</xdr:row>
          <xdr:rowOff>0</xdr:rowOff>
        </xdr:to>
        <xdr:sp macro="" textlink="">
          <xdr:nvSpPr>
            <xdr:cNvPr id="23573" name="Check Box 21" hidden="1">
              <a:extLst>
                <a:ext uri="{63B3BB69-23CF-44E3-9099-C40C66FF867C}">
                  <a14:compatExt spid="_x0000_s23573"/>
                </a:ext>
                <a:ext uri="{FF2B5EF4-FFF2-40B4-BE49-F238E27FC236}">
                  <a16:creationId xmlns:a16="http://schemas.microsoft.com/office/drawing/2014/main" id="{979CAE59-F3B5-4961-8637-2F8F1309C1B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</xdr:colOff>
          <xdr:row>95</xdr:row>
          <xdr:rowOff>22860</xdr:rowOff>
        </xdr:from>
        <xdr:to>
          <xdr:col>37</xdr:col>
          <xdr:colOff>38100</xdr:colOff>
          <xdr:row>97</xdr:row>
          <xdr:rowOff>0</xdr:rowOff>
        </xdr:to>
        <xdr:sp macro="" textlink="">
          <xdr:nvSpPr>
            <xdr:cNvPr id="23574" name="Check Box 22" hidden="1">
              <a:extLst>
                <a:ext uri="{63B3BB69-23CF-44E3-9099-C40C66FF867C}">
                  <a14:compatExt spid="_x0000_s23574"/>
                </a:ext>
                <a:ext uri="{FF2B5EF4-FFF2-40B4-BE49-F238E27FC236}">
                  <a16:creationId xmlns:a16="http://schemas.microsoft.com/office/drawing/2014/main" id="{9761C7F2-B609-4148-B1BA-853956D64DD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15240</xdr:colOff>
          <xdr:row>101</xdr:row>
          <xdr:rowOff>38100</xdr:rowOff>
        </xdr:from>
        <xdr:to>
          <xdr:col>28</xdr:col>
          <xdr:colOff>0</xdr:colOff>
          <xdr:row>103</xdr:row>
          <xdr:rowOff>15240</xdr:rowOff>
        </xdr:to>
        <xdr:sp macro="" textlink="">
          <xdr:nvSpPr>
            <xdr:cNvPr id="23575" name="Check Box 23" hidden="1">
              <a:extLst>
                <a:ext uri="{63B3BB69-23CF-44E3-9099-C40C66FF867C}">
                  <a14:compatExt spid="_x0000_s23575"/>
                </a:ext>
                <a:ext uri="{FF2B5EF4-FFF2-40B4-BE49-F238E27FC236}">
                  <a16:creationId xmlns:a16="http://schemas.microsoft.com/office/drawing/2014/main" id="{AB91635B-F3A6-48B3-BC00-E15A5B03906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15240</xdr:colOff>
          <xdr:row>101</xdr:row>
          <xdr:rowOff>38100</xdr:rowOff>
        </xdr:from>
        <xdr:to>
          <xdr:col>32</xdr:col>
          <xdr:colOff>0</xdr:colOff>
          <xdr:row>103</xdr:row>
          <xdr:rowOff>15240</xdr:rowOff>
        </xdr:to>
        <xdr:sp macro="" textlink="">
          <xdr:nvSpPr>
            <xdr:cNvPr id="23576" name="Check Box 24" hidden="1">
              <a:extLst>
                <a:ext uri="{63B3BB69-23CF-44E3-9099-C40C66FF867C}">
                  <a14:compatExt spid="_x0000_s23576"/>
                </a:ext>
                <a:ext uri="{FF2B5EF4-FFF2-40B4-BE49-F238E27FC236}">
                  <a16:creationId xmlns:a16="http://schemas.microsoft.com/office/drawing/2014/main" id="{F7D38905-AC7D-419B-9AD5-B3B7EEEEF6A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</xdr:colOff>
          <xdr:row>101</xdr:row>
          <xdr:rowOff>38100</xdr:rowOff>
        </xdr:from>
        <xdr:to>
          <xdr:col>36</xdr:col>
          <xdr:colOff>129540</xdr:colOff>
          <xdr:row>103</xdr:row>
          <xdr:rowOff>15240</xdr:rowOff>
        </xdr:to>
        <xdr:sp macro="" textlink="">
          <xdr:nvSpPr>
            <xdr:cNvPr id="23577" name="Check Box 25" hidden="1">
              <a:extLst>
                <a:ext uri="{63B3BB69-23CF-44E3-9099-C40C66FF867C}">
                  <a14:compatExt spid="_x0000_s23577"/>
                </a:ext>
                <a:ext uri="{FF2B5EF4-FFF2-40B4-BE49-F238E27FC236}">
                  <a16:creationId xmlns:a16="http://schemas.microsoft.com/office/drawing/2014/main" id="{D664911B-D891-4216-9A67-20F2988DA2A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15240</xdr:colOff>
          <xdr:row>103</xdr:row>
          <xdr:rowOff>30480</xdr:rowOff>
        </xdr:from>
        <xdr:to>
          <xdr:col>28</xdr:col>
          <xdr:colOff>0</xdr:colOff>
          <xdr:row>105</xdr:row>
          <xdr:rowOff>7620</xdr:rowOff>
        </xdr:to>
        <xdr:sp macro="" textlink="">
          <xdr:nvSpPr>
            <xdr:cNvPr id="23578" name="Check Box 26" hidden="1">
              <a:extLst>
                <a:ext uri="{63B3BB69-23CF-44E3-9099-C40C66FF867C}">
                  <a14:compatExt spid="_x0000_s23578"/>
                </a:ext>
                <a:ext uri="{FF2B5EF4-FFF2-40B4-BE49-F238E27FC236}">
                  <a16:creationId xmlns:a16="http://schemas.microsoft.com/office/drawing/2014/main" id="{2FE1FFF6-508B-4752-B8A7-D1BF925D303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15240</xdr:colOff>
          <xdr:row>103</xdr:row>
          <xdr:rowOff>30480</xdr:rowOff>
        </xdr:from>
        <xdr:to>
          <xdr:col>32</xdr:col>
          <xdr:colOff>0</xdr:colOff>
          <xdr:row>105</xdr:row>
          <xdr:rowOff>7620</xdr:rowOff>
        </xdr:to>
        <xdr:sp macro="" textlink="">
          <xdr:nvSpPr>
            <xdr:cNvPr id="23579" name="Check Box 27" hidden="1">
              <a:extLst>
                <a:ext uri="{63B3BB69-23CF-44E3-9099-C40C66FF867C}">
                  <a14:compatExt spid="_x0000_s23579"/>
                </a:ext>
                <a:ext uri="{FF2B5EF4-FFF2-40B4-BE49-F238E27FC236}">
                  <a16:creationId xmlns:a16="http://schemas.microsoft.com/office/drawing/2014/main" id="{4F32498A-0C2B-48F4-9C51-2FD02422FB2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</xdr:colOff>
          <xdr:row>103</xdr:row>
          <xdr:rowOff>30480</xdr:rowOff>
        </xdr:from>
        <xdr:to>
          <xdr:col>36</xdr:col>
          <xdr:colOff>129540</xdr:colOff>
          <xdr:row>105</xdr:row>
          <xdr:rowOff>7620</xdr:rowOff>
        </xdr:to>
        <xdr:sp macro="" textlink="">
          <xdr:nvSpPr>
            <xdr:cNvPr id="23580" name="Check Box 28" hidden="1">
              <a:extLst>
                <a:ext uri="{63B3BB69-23CF-44E3-9099-C40C66FF867C}">
                  <a14:compatExt spid="_x0000_s23580"/>
                </a:ext>
                <a:ext uri="{FF2B5EF4-FFF2-40B4-BE49-F238E27FC236}">
                  <a16:creationId xmlns:a16="http://schemas.microsoft.com/office/drawing/2014/main" id="{CFFEA30C-D0F4-4335-AE7E-370688B6B71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15240</xdr:colOff>
          <xdr:row>105</xdr:row>
          <xdr:rowOff>30480</xdr:rowOff>
        </xdr:from>
        <xdr:to>
          <xdr:col>28</xdr:col>
          <xdr:colOff>0</xdr:colOff>
          <xdr:row>107</xdr:row>
          <xdr:rowOff>7620</xdr:rowOff>
        </xdr:to>
        <xdr:sp macro="" textlink="">
          <xdr:nvSpPr>
            <xdr:cNvPr id="23581" name="Check Box 29" hidden="1">
              <a:extLst>
                <a:ext uri="{63B3BB69-23CF-44E3-9099-C40C66FF867C}">
                  <a14:compatExt spid="_x0000_s23581"/>
                </a:ext>
                <a:ext uri="{FF2B5EF4-FFF2-40B4-BE49-F238E27FC236}">
                  <a16:creationId xmlns:a16="http://schemas.microsoft.com/office/drawing/2014/main" id="{3DF4AEC7-EA64-4A21-B445-8D3A06863A8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15240</xdr:colOff>
          <xdr:row>105</xdr:row>
          <xdr:rowOff>30480</xdr:rowOff>
        </xdr:from>
        <xdr:to>
          <xdr:col>32</xdr:col>
          <xdr:colOff>0</xdr:colOff>
          <xdr:row>107</xdr:row>
          <xdr:rowOff>7620</xdr:rowOff>
        </xdr:to>
        <xdr:sp macro="" textlink="">
          <xdr:nvSpPr>
            <xdr:cNvPr id="23582" name="Check Box 30" hidden="1">
              <a:extLst>
                <a:ext uri="{63B3BB69-23CF-44E3-9099-C40C66FF867C}">
                  <a14:compatExt spid="_x0000_s23582"/>
                </a:ext>
                <a:ext uri="{FF2B5EF4-FFF2-40B4-BE49-F238E27FC236}">
                  <a16:creationId xmlns:a16="http://schemas.microsoft.com/office/drawing/2014/main" id="{F48A44A9-8999-4EF9-8880-EE02D78E21B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</xdr:colOff>
          <xdr:row>105</xdr:row>
          <xdr:rowOff>30480</xdr:rowOff>
        </xdr:from>
        <xdr:to>
          <xdr:col>36</xdr:col>
          <xdr:colOff>129540</xdr:colOff>
          <xdr:row>107</xdr:row>
          <xdr:rowOff>7620</xdr:rowOff>
        </xdr:to>
        <xdr:sp macro="" textlink="">
          <xdr:nvSpPr>
            <xdr:cNvPr id="23583" name="Check Box 31" hidden="1">
              <a:extLst>
                <a:ext uri="{63B3BB69-23CF-44E3-9099-C40C66FF867C}">
                  <a14:compatExt spid="_x0000_s23583"/>
                </a:ext>
                <a:ext uri="{FF2B5EF4-FFF2-40B4-BE49-F238E27FC236}">
                  <a16:creationId xmlns:a16="http://schemas.microsoft.com/office/drawing/2014/main" id="{2820A2A3-0D32-4F23-B643-0CC59ED25D4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15240</xdr:colOff>
          <xdr:row>107</xdr:row>
          <xdr:rowOff>30480</xdr:rowOff>
        </xdr:from>
        <xdr:to>
          <xdr:col>28</xdr:col>
          <xdr:colOff>0</xdr:colOff>
          <xdr:row>109</xdr:row>
          <xdr:rowOff>7620</xdr:rowOff>
        </xdr:to>
        <xdr:sp macro="" textlink="">
          <xdr:nvSpPr>
            <xdr:cNvPr id="23584" name="Check Box 32" hidden="1">
              <a:extLst>
                <a:ext uri="{63B3BB69-23CF-44E3-9099-C40C66FF867C}">
                  <a14:compatExt spid="_x0000_s23584"/>
                </a:ext>
                <a:ext uri="{FF2B5EF4-FFF2-40B4-BE49-F238E27FC236}">
                  <a16:creationId xmlns:a16="http://schemas.microsoft.com/office/drawing/2014/main" id="{1BB7E760-88D8-4696-8687-1BDC41F2092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15240</xdr:colOff>
          <xdr:row>107</xdr:row>
          <xdr:rowOff>30480</xdr:rowOff>
        </xdr:from>
        <xdr:to>
          <xdr:col>32</xdr:col>
          <xdr:colOff>0</xdr:colOff>
          <xdr:row>109</xdr:row>
          <xdr:rowOff>7620</xdr:rowOff>
        </xdr:to>
        <xdr:sp macro="" textlink="">
          <xdr:nvSpPr>
            <xdr:cNvPr id="23585" name="Check Box 33" hidden="1">
              <a:extLst>
                <a:ext uri="{63B3BB69-23CF-44E3-9099-C40C66FF867C}">
                  <a14:compatExt spid="_x0000_s23585"/>
                </a:ext>
                <a:ext uri="{FF2B5EF4-FFF2-40B4-BE49-F238E27FC236}">
                  <a16:creationId xmlns:a16="http://schemas.microsoft.com/office/drawing/2014/main" id="{ABF2DF00-09B9-492E-82A6-0C6705DE44F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</xdr:colOff>
          <xdr:row>107</xdr:row>
          <xdr:rowOff>30480</xdr:rowOff>
        </xdr:from>
        <xdr:to>
          <xdr:col>36</xdr:col>
          <xdr:colOff>129540</xdr:colOff>
          <xdr:row>109</xdr:row>
          <xdr:rowOff>7620</xdr:rowOff>
        </xdr:to>
        <xdr:sp macro="" textlink="">
          <xdr:nvSpPr>
            <xdr:cNvPr id="23586" name="Check Box 34" hidden="1">
              <a:extLst>
                <a:ext uri="{63B3BB69-23CF-44E3-9099-C40C66FF867C}">
                  <a14:compatExt spid="_x0000_s23586"/>
                </a:ext>
                <a:ext uri="{FF2B5EF4-FFF2-40B4-BE49-F238E27FC236}">
                  <a16:creationId xmlns:a16="http://schemas.microsoft.com/office/drawing/2014/main" id="{68719698-1986-4A7B-9CC9-F2B9F738DE6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15240</xdr:colOff>
          <xdr:row>81</xdr:row>
          <xdr:rowOff>30480</xdr:rowOff>
        </xdr:from>
        <xdr:to>
          <xdr:col>28</xdr:col>
          <xdr:colOff>45720</xdr:colOff>
          <xdr:row>83</xdr:row>
          <xdr:rowOff>15240</xdr:rowOff>
        </xdr:to>
        <xdr:sp macro="" textlink="">
          <xdr:nvSpPr>
            <xdr:cNvPr id="23587" name="Check Box 35" hidden="1">
              <a:extLst>
                <a:ext uri="{63B3BB69-23CF-44E3-9099-C40C66FF867C}">
                  <a14:compatExt spid="_x0000_s23587"/>
                </a:ext>
                <a:ext uri="{FF2B5EF4-FFF2-40B4-BE49-F238E27FC236}">
                  <a16:creationId xmlns:a16="http://schemas.microsoft.com/office/drawing/2014/main" id="{5B3E61BF-4A09-4428-A716-E0B05C7E3B9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9900" mc:Ignorable="a14" a14:legacySpreadsheetColorIndex="52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15240</xdr:colOff>
          <xdr:row>81</xdr:row>
          <xdr:rowOff>30480</xdr:rowOff>
        </xdr:from>
        <xdr:to>
          <xdr:col>32</xdr:col>
          <xdr:colOff>45720</xdr:colOff>
          <xdr:row>83</xdr:row>
          <xdr:rowOff>15240</xdr:rowOff>
        </xdr:to>
        <xdr:sp macro="" textlink="">
          <xdr:nvSpPr>
            <xdr:cNvPr id="23588" name="Check Box 36" hidden="1">
              <a:extLst>
                <a:ext uri="{63B3BB69-23CF-44E3-9099-C40C66FF867C}">
                  <a14:compatExt spid="_x0000_s23588"/>
                </a:ext>
                <a:ext uri="{FF2B5EF4-FFF2-40B4-BE49-F238E27FC236}">
                  <a16:creationId xmlns:a16="http://schemas.microsoft.com/office/drawing/2014/main" id="{32027CA9-4C25-4A41-B96A-0A5F4827229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</xdr:colOff>
          <xdr:row>81</xdr:row>
          <xdr:rowOff>30480</xdr:rowOff>
        </xdr:from>
        <xdr:to>
          <xdr:col>37</xdr:col>
          <xdr:colOff>38100</xdr:colOff>
          <xdr:row>83</xdr:row>
          <xdr:rowOff>15240</xdr:rowOff>
        </xdr:to>
        <xdr:sp macro="" textlink="">
          <xdr:nvSpPr>
            <xdr:cNvPr id="23589" name="Check Box 37" hidden="1">
              <a:extLst>
                <a:ext uri="{63B3BB69-23CF-44E3-9099-C40C66FF867C}">
                  <a14:compatExt spid="_x0000_s23589"/>
                </a:ext>
                <a:ext uri="{FF2B5EF4-FFF2-40B4-BE49-F238E27FC236}">
                  <a16:creationId xmlns:a16="http://schemas.microsoft.com/office/drawing/2014/main" id="{A2840BD2-098B-48AD-9979-0A63C866EC4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15240</xdr:colOff>
          <xdr:row>99</xdr:row>
          <xdr:rowOff>38100</xdr:rowOff>
        </xdr:from>
        <xdr:to>
          <xdr:col>28</xdr:col>
          <xdr:colOff>0</xdr:colOff>
          <xdr:row>101</xdr:row>
          <xdr:rowOff>15240</xdr:rowOff>
        </xdr:to>
        <xdr:sp macro="" textlink="">
          <xdr:nvSpPr>
            <xdr:cNvPr id="23590" name="Check Box 38" hidden="1">
              <a:extLst>
                <a:ext uri="{63B3BB69-23CF-44E3-9099-C40C66FF867C}">
                  <a14:compatExt spid="_x0000_s23590"/>
                </a:ext>
                <a:ext uri="{FF2B5EF4-FFF2-40B4-BE49-F238E27FC236}">
                  <a16:creationId xmlns:a16="http://schemas.microsoft.com/office/drawing/2014/main" id="{C885A83C-B66C-4C19-BB90-26CC51C96E6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15240</xdr:colOff>
          <xdr:row>99</xdr:row>
          <xdr:rowOff>38100</xdr:rowOff>
        </xdr:from>
        <xdr:to>
          <xdr:col>32</xdr:col>
          <xdr:colOff>0</xdr:colOff>
          <xdr:row>101</xdr:row>
          <xdr:rowOff>15240</xdr:rowOff>
        </xdr:to>
        <xdr:sp macro="" textlink="">
          <xdr:nvSpPr>
            <xdr:cNvPr id="23591" name="Check Box 39" hidden="1">
              <a:extLst>
                <a:ext uri="{63B3BB69-23CF-44E3-9099-C40C66FF867C}">
                  <a14:compatExt spid="_x0000_s23591"/>
                </a:ext>
                <a:ext uri="{FF2B5EF4-FFF2-40B4-BE49-F238E27FC236}">
                  <a16:creationId xmlns:a16="http://schemas.microsoft.com/office/drawing/2014/main" id="{A00E6BEF-07C7-48AB-BB2A-7CD93AB717A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</xdr:colOff>
          <xdr:row>99</xdr:row>
          <xdr:rowOff>38100</xdr:rowOff>
        </xdr:from>
        <xdr:to>
          <xdr:col>36</xdr:col>
          <xdr:colOff>129540</xdr:colOff>
          <xdr:row>101</xdr:row>
          <xdr:rowOff>15240</xdr:rowOff>
        </xdr:to>
        <xdr:sp macro="" textlink="">
          <xdr:nvSpPr>
            <xdr:cNvPr id="23592" name="Check Box 40" hidden="1">
              <a:extLst>
                <a:ext uri="{63B3BB69-23CF-44E3-9099-C40C66FF867C}">
                  <a14:compatExt spid="_x0000_s23592"/>
                </a:ext>
                <a:ext uri="{FF2B5EF4-FFF2-40B4-BE49-F238E27FC236}">
                  <a16:creationId xmlns:a16="http://schemas.microsoft.com/office/drawing/2014/main" id="{2085A963-6E8F-4F4C-AC19-ADABA0417A7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129540</xdr:colOff>
          <xdr:row>28</xdr:row>
          <xdr:rowOff>7620</xdr:rowOff>
        </xdr:from>
        <xdr:to>
          <xdr:col>34</xdr:col>
          <xdr:colOff>30480</xdr:colOff>
          <xdr:row>28</xdr:row>
          <xdr:rowOff>182880</xdr:rowOff>
        </xdr:to>
        <xdr:sp macro="" textlink="">
          <xdr:nvSpPr>
            <xdr:cNvPr id="23593" name="RadioButton_TaxDeductEnable" hidden="1">
              <a:extLst>
                <a:ext uri="{63B3BB69-23CF-44E3-9099-C40C66FF867C}">
                  <a14:compatExt spid="_x0000_s23593"/>
                </a:ext>
                <a:ext uri="{FF2B5EF4-FFF2-40B4-BE49-F238E27FC236}">
                  <a16:creationId xmlns:a16="http://schemas.microsoft.com/office/drawing/2014/main" id="{F8738564-81A0-44F8-A17A-83AE072E882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D3F00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129540</xdr:colOff>
          <xdr:row>28</xdr:row>
          <xdr:rowOff>7620</xdr:rowOff>
        </xdr:from>
        <xdr:to>
          <xdr:col>38</xdr:col>
          <xdr:colOff>38100</xdr:colOff>
          <xdr:row>28</xdr:row>
          <xdr:rowOff>182880</xdr:rowOff>
        </xdr:to>
        <xdr:sp macro="" textlink="">
          <xdr:nvSpPr>
            <xdr:cNvPr id="23594" name="RadioButton_TaxDeductDisable" hidden="1">
              <a:extLst>
                <a:ext uri="{63B3BB69-23CF-44E3-9099-C40C66FF867C}">
                  <a14:compatExt spid="_x0000_s23594"/>
                </a:ext>
                <a:ext uri="{FF2B5EF4-FFF2-40B4-BE49-F238E27FC236}">
                  <a16:creationId xmlns:a16="http://schemas.microsoft.com/office/drawing/2014/main" id="{1B7C0FF3-7E42-4E29-83F2-CF0D1217895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7620</xdr:colOff>
          <xdr:row>28</xdr:row>
          <xdr:rowOff>0</xdr:rowOff>
        </xdr:from>
        <xdr:to>
          <xdr:col>38</xdr:col>
          <xdr:colOff>99060</xdr:colOff>
          <xdr:row>29</xdr:row>
          <xdr:rowOff>0</xdr:rowOff>
        </xdr:to>
        <xdr:sp macro="" textlink="">
          <xdr:nvSpPr>
            <xdr:cNvPr id="23595" name="Group_TaxDeduct" hidden="1">
              <a:extLst>
                <a:ext uri="{63B3BB69-23CF-44E3-9099-C40C66FF867C}">
                  <a14:compatExt spid="_x0000_s23595"/>
                </a:ext>
                <a:ext uri="{FF2B5EF4-FFF2-40B4-BE49-F238E27FC236}">
                  <a16:creationId xmlns:a16="http://schemas.microsoft.com/office/drawing/2014/main" id="{F78EC4C0-1E0C-4186-A984-D149D7581DC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TaxDeduct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30</xdr:row>
          <xdr:rowOff>0</xdr:rowOff>
        </xdr:from>
        <xdr:to>
          <xdr:col>33</xdr:col>
          <xdr:colOff>45720</xdr:colOff>
          <xdr:row>30</xdr:row>
          <xdr:rowOff>175260</xdr:rowOff>
        </xdr:to>
        <xdr:sp macro="" textlink="">
          <xdr:nvSpPr>
            <xdr:cNvPr id="23596" name="RadioButton_Individual" hidden="1">
              <a:extLst>
                <a:ext uri="{63B3BB69-23CF-44E3-9099-C40C66FF867C}">
                  <a14:compatExt spid="_x0000_s23596"/>
                </a:ext>
                <a:ext uri="{FF2B5EF4-FFF2-40B4-BE49-F238E27FC236}">
                  <a16:creationId xmlns:a16="http://schemas.microsoft.com/office/drawing/2014/main" id="{7BBABBC7-525E-42D0-ACE1-93D7557444E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CC00" mc:Ignorable="a14" a14:legacySpreadsheetColorIndex="5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natürliche Person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</xdr:row>
          <xdr:rowOff>38100</xdr:rowOff>
        </xdr:from>
        <xdr:to>
          <xdr:col>33</xdr:col>
          <xdr:colOff>45720</xdr:colOff>
          <xdr:row>33</xdr:row>
          <xdr:rowOff>167640</xdr:rowOff>
        </xdr:to>
        <xdr:sp macro="" textlink="">
          <xdr:nvSpPr>
            <xdr:cNvPr id="23597" name="RadioButton_Couple" hidden="1">
              <a:extLst>
                <a:ext uri="{63B3BB69-23CF-44E3-9099-C40C66FF867C}">
                  <a14:compatExt spid="_x0000_s23597"/>
                </a:ext>
                <a:ext uri="{FF2B5EF4-FFF2-40B4-BE49-F238E27FC236}">
                  <a16:creationId xmlns:a16="http://schemas.microsoft.com/office/drawing/2014/main" id="{A5285256-FA33-4FEF-9F7A-41DE32D67E7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Ehegemeinschaft / eingetragene Partnerschaft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38</xdr:row>
          <xdr:rowOff>0</xdr:rowOff>
        </xdr:from>
        <xdr:to>
          <xdr:col>33</xdr:col>
          <xdr:colOff>45720</xdr:colOff>
          <xdr:row>38</xdr:row>
          <xdr:rowOff>175260</xdr:rowOff>
        </xdr:to>
        <xdr:sp macro="" textlink="">
          <xdr:nvSpPr>
            <xdr:cNvPr id="23598" name="RadioButton_LegalEntity" hidden="1">
              <a:extLst>
                <a:ext uri="{63B3BB69-23CF-44E3-9099-C40C66FF867C}">
                  <a14:compatExt spid="_x0000_s23598"/>
                </a:ext>
                <a:ext uri="{FF2B5EF4-FFF2-40B4-BE49-F238E27FC236}">
                  <a16:creationId xmlns:a16="http://schemas.microsoft.com/office/drawing/2014/main" id="{3A7A0BEC-6B60-486D-8413-2535C7C33F4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juristische Person / im Firmenbuch eingetragene Personengesellschaft / Gebietskörperschaft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43</xdr:row>
          <xdr:rowOff>0</xdr:rowOff>
        </xdr:from>
        <xdr:to>
          <xdr:col>33</xdr:col>
          <xdr:colOff>45720</xdr:colOff>
          <xdr:row>43</xdr:row>
          <xdr:rowOff>175260</xdr:rowOff>
        </xdr:to>
        <xdr:sp macro="" textlink="">
          <xdr:nvSpPr>
            <xdr:cNvPr id="23599" name="RadioButton_PersonGroup" hidden="1">
              <a:extLst>
                <a:ext uri="{63B3BB69-23CF-44E3-9099-C40C66FF867C}">
                  <a14:compatExt spid="_x0000_s23599"/>
                </a:ext>
                <a:ext uri="{FF2B5EF4-FFF2-40B4-BE49-F238E27FC236}">
                  <a16:creationId xmlns:a16="http://schemas.microsoft.com/office/drawing/2014/main" id="{D2B895D5-2EC3-44F7-91A5-2CC8012C653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Personenvereinigung (beteiligte Personen sind auf dem Zusatzblatt anzugeben)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</xdr:colOff>
          <xdr:row>29</xdr:row>
          <xdr:rowOff>22860</xdr:rowOff>
        </xdr:from>
        <xdr:to>
          <xdr:col>38</xdr:col>
          <xdr:colOff>106680</xdr:colOff>
          <xdr:row>47</xdr:row>
          <xdr:rowOff>0</xdr:rowOff>
        </xdr:to>
        <xdr:sp macro="" textlink="">
          <xdr:nvSpPr>
            <xdr:cNvPr id="23600" name="Group_ClientName" descr="Förderwerber&#10;" hidden="1">
              <a:extLst>
                <a:ext uri="{63B3BB69-23CF-44E3-9099-C40C66FF867C}">
                  <a14:compatExt spid="_x0000_s23600"/>
                </a:ext>
                <a:ext uri="{FF2B5EF4-FFF2-40B4-BE49-F238E27FC236}">
                  <a16:creationId xmlns:a16="http://schemas.microsoft.com/office/drawing/2014/main" id="{CB687CE3-CB05-4BD9-A781-1AD7D264EEE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Förderwerber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40</xdr:col>
          <xdr:colOff>129540</xdr:colOff>
          <xdr:row>0</xdr:row>
          <xdr:rowOff>53340</xdr:rowOff>
        </xdr:from>
        <xdr:to>
          <xdr:col>49</xdr:col>
          <xdr:colOff>83820</xdr:colOff>
          <xdr:row>5</xdr:row>
          <xdr:rowOff>38100</xdr:rowOff>
        </xdr:to>
        <xdr:sp macro="" textlink="">
          <xdr:nvSpPr>
            <xdr:cNvPr id="23601" name="Button_RemoveMacros" hidden="1">
              <a:extLst>
                <a:ext uri="{63B3BB69-23CF-44E3-9099-C40C66FF867C}">
                  <a14:compatExt spid="_x0000_s23601"/>
                </a:ext>
                <a:ext uri="{FF2B5EF4-FFF2-40B4-BE49-F238E27FC236}">
                  <a16:creationId xmlns:a16="http://schemas.microsoft.com/office/drawing/2014/main" id="{50D17A6A-4EBF-4703-8B68-6963602023E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Datei zur Abgabe</a:t>
              </a:r>
            </a:p>
            <a:p>
              <a:pPr algn="ctr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sichern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53340</xdr:colOff>
          <xdr:row>14</xdr:row>
          <xdr:rowOff>30480</xdr:rowOff>
        </xdr:from>
        <xdr:to>
          <xdr:col>7</xdr:col>
          <xdr:colOff>83820</xdr:colOff>
          <xdr:row>16</xdr:row>
          <xdr:rowOff>7620</xdr:rowOff>
        </xdr:to>
        <xdr:sp macro="" textlink="">
          <xdr:nvSpPr>
            <xdr:cNvPr id="23602" name="RadioButton_PartialPaymAppl" hidden="1">
              <a:extLst>
                <a:ext uri="{63B3BB69-23CF-44E3-9099-C40C66FF867C}">
                  <a14:compatExt spid="_x0000_s23602"/>
                </a:ext>
                <a:ext uri="{FF2B5EF4-FFF2-40B4-BE49-F238E27FC236}">
                  <a16:creationId xmlns:a16="http://schemas.microsoft.com/office/drawing/2014/main" id="{DE7A9C3B-302E-406A-8D2F-729186BBA3E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CC00" mc:Ignorable="a14" a14:legacySpreadsheetColorIndex="5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Teilabrechnung Nr.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76200</xdr:colOff>
          <xdr:row>14</xdr:row>
          <xdr:rowOff>30480</xdr:rowOff>
        </xdr:from>
        <xdr:to>
          <xdr:col>20</xdr:col>
          <xdr:colOff>99060</xdr:colOff>
          <xdr:row>16</xdr:row>
          <xdr:rowOff>7620</xdr:rowOff>
        </xdr:to>
        <xdr:sp macro="" textlink="">
          <xdr:nvSpPr>
            <xdr:cNvPr id="23603" name="RadioButton_FinalPaymAppl" hidden="1">
              <a:extLst>
                <a:ext uri="{63B3BB69-23CF-44E3-9099-C40C66FF867C}">
                  <a14:compatExt spid="_x0000_s23603"/>
                </a:ext>
                <a:ext uri="{FF2B5EF4-FFF2-40B4-BE49-F238E27FC236}">
                  <a16:creationId xmlns:a16="http://schemas.microsoft.com/office/drawing/2014/main" id="{2B189778-A949-4094-A875-345EA6B72B5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8000" mc:Ignorable="a14" a14:legacySpreadsheetColorIndex="17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Endabrechnung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</xdr:colOff>
          <xdr:row>14</xdr:row>
          <xdr:rowOff>7620</xdr:rowOff>
        </xdr:from>
        <xdr:to>
          <xdr:col>22</xdr:col>
          <xdr:colOff>106680</xdr:colOff>
          <xdr:row>16</xdr:row>
          <xdr:rowOff>7620</xdr:rowOff>
        </xdr:to>
        <xdr:sp macro="" textlink="">
          <xdr:nvSpPr>
            <xdr:cNvPr id="23604" name="Group_PartialFinalPayment" hidden="1">
              <a:extLst>
                <a:ext uri="{63B3BB69-23CF-44E3-9099-C40C66FF867C}">
                  <a14:compatExt spid="_x0000_s23604"/>
                </a:ext>
                <a:ext uri="{FF2B5EF4-FFF2-40B4-BE49-F238E27FC236}">
                  <a16:creationId xmlns:a16="http://schemas.microsoft.com/office/drawing/2014/main" id="{92197971-8CFE-4DB5-9BBF-DA685604F40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Tail-/Endabrechnung</a:t>
              </a:r>
            </a:p>
          </xdr:txBody>
        </xdr:sp>
        <xdr:clientData/>
      </xdr:twoCellAnchor>
    </mc:Choice>
    <mc:Fallback/>
  </mc:AlternateContent>
  <xdr:twoCellAnchor editAs="oneCell">
    <xdr:from>
      <xdr:col>41</xdr:col>
      <xdr:colOff>76200</xdr:colOff>
      <xdr:row>132</xdr:row>
      <xdr:rowOff>129540</xdr:rowOff>
    </xdr:from>
    <xdr:to>
      <xdr:col>59</xdr:col>
      <xdr:colOff>38100</xdr:colOff>
      <xdr:row>238</xdr:row>
      <xdr:rowOff>76200</xdr:rowOff>
    </xdr:to>
    <xdr:pic>
      <xdr:nvPicPr>
        <xdr:cNvPr id="23647" name="Logo-BMNT-Interim" descr="Bundesministerium für Nachhaltigkeit und Tourismus (interim)" hidden="1">
          <a:extLst>
            <a:ext uri="{FF2B5EF4-FFF2-40B4-BE49-F238E27FC236}">
              <a16:creationId xmlns:a16="http://schemas.microsoft.com/office/drawing/2014/main" id="{59C829DB-2C62-490A-9628-569F7D79F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19324320"/>
          <a:ext cx="2979420" cy="883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41</xdr:col>
      <xdr:colOff>76200</xdr:colOff>
      <xdr:row>242</xdr:row>
      <xdr:rowOff>68580</xdr:rowOff>
    </xdr:from>
    <xdr:to>
      <xdr:col>47</xdr:col>
      <xdr:colOff>15240</xdr:colOff>
      <xdr:row>252</xdr:row>
      <xdr:rowOff>30480</xdr:rowOff>
    </xdr:to>
    <xdr:pic>
      <xdr:nvPicPr>
        <xdr:cNvPr id="23648" name="Logo-Leader" descr="LEADER - Liason entre Actions de Developpement de l'Economie Rurale" hidden="1">
          <a:extLst>
            <a:ext uri="{FF2B5EF4-FFF2-40B4-BE49-F238E27FC236}">
              <a16:creationId xmlns:a16="http://schemas.microsoft.com/office/drawing/2014/main" id="{D12DEA9A-5A39-48CC-A24F-404B8C671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20574000"/>
          <a:ext cx="94488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41</xdr:col>
      <xdr:colOff>76200</xdr:colOff>
      <xdr:row>256</xdr:row>
      <xdr:rowOff>22860</xdr:rowOff>
    </xdr:from>
    <xdr:to>
      <xdr:col>59</xdr:col>
      <xdr:colOff>7620</xdr:colOff>
      <xdr:row>265</xdr:row>
      <xdr:rowOff>45720</xdr:rowOff>
    </xdr:to>
    <xdr:pic>
      <xdr:nvPicPr>
        <xdr:cNvPr id="23649" name="Logo-BMNT-2018-3" descr="Bundesministerium Nachhaltigkeit und Tourismus (2018)" hidden="1">
          <a:extLst>
            <a:ext uri="{FF2B5EF4-FFF2-40B4-BE49-F238E27FC236}">
              <a16:creationId xmlns:a16="http://schemas.microsoft.com/office/drawing/2014/main" id="{62553F97-F116-4AE1-99D8-0E52B5856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21808440"/>
          <a:ext cx="294894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41</xdr:col>
      <xdr:colOff>76200</xdr:colOff>
      <xdr:row>269</xdr:row>
      <xdr:rowOff>45720</xdr:rowOff>
    </xdr:from>
    <xdr:to>
      <xdr:col>81</xdr:col>
      <xdr:colOff>76200</xdr:colOff>
      <xdr:row>279</xdr:row>
      <xdr:rowOff>45720</xdr:rowOff>
    </xdr:to>
    <xdr:pic>
      <xdr:nvPicPr>
        <xdr:cNvPr id="23650" name="Logo-BMNT-2018-2" descr="Bundesministerium Nachhaltigkeit und Tourismus" hidden="1">
          <a:extLst>
            <a:ext uri="{FF2B5EF4-FFF2-40B4-BE49-F238E27FC236}">
              <a16:creationId xmlns:a16="http://schemas.microsoft.com/office/drawing/2014/main" id="{DA033A65-404E-4B3E-A692-7F8639F74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23020020"/>
          <a:ext cx="67056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41</xdr:col>
      <xdr:colOff>76200</xdr:colOff>
      <xdr:row>282</xdr:row>
      <xdr:rowOff>68580</xdr:rowOff>
    </xdr:from>
    <xdr:to>
      <xdr:col>59</xdr:col>
      <xdr:colOff>38100</xdr:colOff>
      <xdr:row>292</xdr:row>
      <xdr:rowOff>22860</xdr:rowOff>
    </xdr:to>
    <xdr:pic>
      <xdr:nvPicPr>
        <xdr:cNvPr id="23651" name="Logo-BMDW-2018" descr="Bundesministerium Digitalisierung und Wirtschaftsstandort" hidden="1">
          <a:extLst>
            <a:ext uri="{FF2B5EF4-FFF2-40B4-BE49-F238E27FC236}">
              <a16:creationId xmlns:a16="http://schemas.microsoft.com/office/drawing/2014/main" id="{FC506276-63CB-4981-AB07-7ACFBC892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24231600"/>
          <a:ext cx="2979420" cy="868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41</xdr:col>
      <xdr:colOff>76200</xdr:colOff>
      <xdr:row>296</xdr:row>
      <xdr:rowOff>22860</xdr:rowOff>
    </xdr:from>
    <xdr:to>
      <xdr:col>56</xdr:col>
      <xdr:colOff>30480</xdr:colOff>
      <xdr:row>305</xdr:row>
      <xdr:rowOff>45720</xdr:rowOff>
    </xdr:to>
    <xdr:pic>
      <xdr:nvPicPr>
        <xdr:cNvPr id="23652" name="Logo-BMVIT-2018" descr="Bundesministerium Verkehr, Innovation und Technologie" hidden="1">
          <a:extLst>
            <a:ext uri="{FF2B5EF4-FFF2-40B4-BE49-F238E27FC236}">
              <a16:creationId xmlns:a16="http://schemas.microsoft.com/office/drawing/2014/main" id="{BA87DFB6-4348-40CF-88D2-1BD780133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25466040"/>
          <a:ext cx="246888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13</xdr:col>
      <xdr:colOff>38100</xdr:colOff>
      <xdr:row>0</xdr:row>
      <xdr:rowOff>60960</xdr:rowOff>
    </xdr:from>
    <xdr:to>
      <xdr:col>21</xdr:col>
      <xdr:colOff>30480</xdr:colOff>
      <xdr:row>4</xdr:row>
      <xdr:rowOff>60960</xdr:rowOff>
    </xdr:to>
    <xdr:pic>
      <xdr:nvPicPr>
        <xdr:cNvPr id="23653" name="Logo-BMLRT-2020" descr="Bundesministerium Landwirtschaft, Regionen und Tourismus">
          <a:extLst>
            <a:ext uri="{FF2B5EF4-FFF2-40B4-BE49-F238E27FC236}">
              <a16:creationId xmlns:a16="http://schemas.microsoft.com/office/drawing/2014/main" id="{DA744DA3-8090-4B48-AF99-0D8FE5829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7420" y="60960"/>
          <a:ext cx="13335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41</xdr:col>
      <xdr:colOff>76200</xdr:colOff>
      <xdr:row>322</xdr:row>
      <xdr:rowOff>68580</xdr:rowOff>
    </xdr:from>
    <xdr:to>
      <xdr:col>57</xdr:col>
      <xdr:colOff>121920</xdr:colOff>
      <xdr:row>332</xdr:row>
      <xdr:rowOff>68580</xdr:rowOff>
    </xdr:to>
    <xdr:pic>
      <xdr:nvPicPr>
        <xdr:cNvPr id="23654" name="Logo-BMK-2020" descr="Bundesministerium Klimaschutz, Umwelt, Energie, Mobilität, Innovation und Technologie" hidden="1">
          <a:extLst>
            <a:ext uri="{FF2B5EF4-FFF2-40B4-BE49-F238E27FC236}">
              <a16:creationId xmlns:a16="http://schemas.microsoft.com/office/drawing/2014/main" id="{15B19D8E-E908-490D-890C-6FB28F1EC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27889200"/>
          <a:ext cx="272796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41</xdr:col>
      <xdr:colOff>76200</xdr:colOff>
      <xdr:row>336</xdr:row>
      <xdr:rowOff>22860</xdr:rowOff>
    </xdr:from>
    <xdr:to>
      <xdr:col>47</xdr:col>
      <xdr:colOff>53340</xdr:colOff>
      <xdr:row>346</xdr:row>
      <xdr:rowOff>22860</xdr:rowOff>
    </xdr:to>
    <xdr:pic>
      <xdr:nvPicPr>
        <xdr:cNvPr id="23655" name="Logo-Tirol-2020" descr="Landeslogo_Tirol_72dpi" hidden="1">
          <a:extLst>
            <a:ext uri="{FF2B5EF4-FFF2-40B4-BE49-F238E27FC236}">
              <a16:creationId xmlns:a16="http://schemas.microsoft.com/office/drawing/2014/main" id="{AB6A0556-4D0D-4D04-9A2D-C42FA6DC4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29123640"/>
          <a:ext cx="98298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41</xdr:col>
      <xdr:colOff>76200</xdr:colOff>
      <xdr:row>349</xdr:row>
      <xdr:rowOff>45720</xdr:rowOff>
    </xdr:from>
    <xdr:to>
      <xdr:col>55</xdr:col>
      <xdr:colOff>15240</xdr:colOff>
      <xdr:row>358</xdr:row>
      <xdr:rowOff>68580</xdr:rowOff>
    </xdr:to>
    <xdr:pic>
      <xdr:nvPicPr>
        <xdr:cNvPr id="23656" name="Logo-OOe-2021" descr="OÖ_Wappen_Schrift" hidden="1">
          <a:extLst>
            <a:ext uri="{FF2B5EF4-FFF2-40B4-BE49-F238E27FC236}">
              <a16:creationId xmlns:a16="http://schemas.microsoft.com/office/drawing/2014/main" id="{5672BA0A-DD33-4373-91AF-9F356DEFC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0335220"/>
          <a:ext cx="22860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29</xdr:col>
      <xdr:colOff>114300</xdr:colOff>
      <xdr:row>1</xdr:row>
      <xdr:rowOff>30480</xdr:rowOff>
    </xdr:from>
    <xdr:to>
      <xdr:col>31</xdr:col>
      <xdr:colOff>91440</xdr:colOff>
      <xdr:row>4</xdr:row>
      <xdr:rowOff>15240</xdr:rowOff>
    </xdr:to>
    <xdr:pic>
      <xdr:nvPicPr>
        <xdr:cNvPr id="23657" name="Logo-NOe-2021" descr="NÖ_Logo_White_140">
          <a:extLst>
            <a:ext uri="{FF2B5EF4-FFF2-40B4-BE49-F238E27FC236}">
              <a16:creationId xmlns:a16="http://schemas.microsoft.com/office/drawing/2014/main" id="{FD4AF855-0A27-445C-9F17-C1B592A3C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5860" y="121920"/>
          <a:ext cx="31242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13</xdr:row>
          <xdr:rowOff>114300</xdr:rowOff>
        </xdr:from>
        <xdr:to>
          <xdr:col>2</xdr:col>
          <xdr:colOff>1607820</xdr:colOff>
          <xdr:row>17</xdr:row>
          <xdr:rowOff>0</xdr:rowOff>
        </xdr:to>
        <xdr:sp macro="" textlink="">
          <xdr:nvSpPr>
            <xdr:cNvPr id="3073" name="Button_EraseAll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3EDDCA73-FAF4-45A5-A14A-BC9CC9CA326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Alle Eingaben löschen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18</xdr:row>
          <xdr:rowOff>38100</xdr:rowOff>
        </xdr:from>
        <xdr:to>
          <xdr:col>1</xdr:col>
          <xdr:colOff>1668780</xdr:colOff>
          <xdr:row>22</xdr:row>
          <xdr:rowOff>38100</xdr:rowOff>
        </xdr:to>
        <xdr:sp macro="" textlink="">
          <xdr:nvSpPr>
            <xdr:cNvPr id="3074" name="Button_CreateInvestSheet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915EC752-9A10-4AE3-A7E7-465D957927D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Belegaufstellung für</a:t>
              </a:r>
            </a:p>
            <a:p>
              <a:pPr algn="ctr" rtl="0">
                <a:defRPr sz="1000"/>
              </a:pPr>
              <a:r>
                <a:rPr lang="de-AT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Investitionskosten</a:t>
              </a:r>
            </a:p>
            <a:p>
              <a:pPr algn="ctr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anlegen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18</xdr:row>
          <xdr:rowOff>38100</xdr:rowOff>
        </xdr:from>
        <xdr:to>
          <xdr:col>2</xdr:col>
          <xdr:colOff>1607820</xdr:colOff>
          <xdr:row>22</xdr:row>
          <xdr:rowOff>38100</xdr:rowOff>
        </xdr:to>
        <xdr:sp macro="" textlink="">
          <xdr:nvSpPr>
            <xdr:cNvPr id="3075" name="Button_CreateMaterialSheet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B8E553E8-DCDA-47B4-9711-6B8153E037B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Belegaufstellung für </a:t>
              </a:r>
            </a:p>
            <a:p>
              <a:pPr algn="ctr" rtl="0">
                <a:defRPr sz="1000"/>
              </a:pPr>
              <a:r>
                <a:rPr lang="de-AT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Sachkosten</a:t>
              </a:r>
            </a:p>
            <a:p>
              <a:pPr algn="ctr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anlegen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60960</xdr:colOff>
          <xdr:row>18</xdr:row>
          <xdr:rowOff>38100</xdr:rowOff>
        </xdr:from>
        <xdr:to>
          <xdr:col>3</xdr:col>
          <xdr:colOff>1539240</xdr:colOff>
          <xdr:row>22</xdr:row>
          <xdr:rowOff>38100</xdr:rowOff>
        </xdr:to>
        <xdr:sp macro="" textlink="">
          <xdr:nvSpPr>
            <xdr:cNvPr id="3076" name="Button_CreateInKindContribSheet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5FF237C4-8040-47F9-8B40-1CB48679B18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Belegaufstellung für </a:t>
              </a:r>
            </a:p>
            <a:p>
              <a:pPr algn="ctr" rtl="0">
                <a:defRPr sz="1000"/>
              </a:pPr>
              <a:r>
                <a:rPr lang="de-AT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unbare Sachleistungen</a:t>
              </a:r>
              <a:r>
                <a:rPr lang="de-AT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anlegen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198120</xdr:colOff>
          <xdr:row>23</xdr:row>
          <xdr:rowOff>45720</xdr:rowOff>
        </xdr:from>
        <xdr:to>
          <xdr:col>1</xdr:col>
          <xdr:colOff>1676400</xdr:colOff>
          <xdr:row>27</xdr:row>
          <xdr:rowOff>45720</xdr:rowOff>
        </xdr:to>
        <xdr:sp macro="" textlink="">
          <xdr:nvSpPr>
            <xdr:cNvPr id="3077" name="Button_CreateLabourSheet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8ABAFCCA-4A69-4DE4-B7E2-2DFB63B0600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Belegaufstellung für </a:t>
              </a:r>
              <a:r>
                <a:rPr lang="de-AT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Personalkosten</a:t>
              </a:r>
            </a:p>
            <a:p>
              <a:pPr algn="ctr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anlegen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982980</xdr:colOff>
          <xdr:row>39</xdr:row>
          <xdr:rowOff>30480</xdr:rowOff>
        </xdr:from>
        <xdr:to>
          <xdr:col>2</xdr:col>
          <xdr:colOff>746760</xdr:colOff>
          <xdr:row>41</xdr:row>
          <xdr:rowOff>114300</xdr:rowOff>
        </xdr:to>
        <xdr:sp macro="" textlink="">
          <xdr:nvSpPr>
            <xdr:cNvPr id="3078" name="Button_UnlockAll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28C4B7F6-CEF6-4FA3-AE95-C52268D80E3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Schutz aufheben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906780</xdr:colOff>
          <xdr:row>39</xdr:row>
          <xdr:rowOff>30480</xdr:rowOff>
        </xdr:from>
        <xdr:to>
          <xdr:col>3</xdr:col>
          <xdr:colOff>662940</xdr:colOff>
          <xdr:row>41</xdr:row>
          <xdr:rowOff>114300</xdr:rowOff>
        </xdr:to>
        <xdr:sp macro="" textlink="">
          <xdr:nvSpPr>
            <xdr:cNvPr id="3079" name="Button_LockAll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F67D7BDC-15D8-4677-8E77-C4BA507E9BC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Schutz aktivieren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868680</xdr:colOff>
          <xdr:row>31</xdr:row>
          <xdr:rowOff>91440</xdr:rowOff>
        </xdr:from>
        <xdr:to>
          <xdr:col>2</xdr:col>
          <xdr:colOff>807720</xdr:colOff>
          <xdr:row>34</xdr:row>
          <xdr:rowOff>106680</xdr:rowOff>
        </xdr:to>
        <xdr:sp macro="" textlink="">
          <xdr:nvSpPr>
            <xdr:cNvPr id="3080" name="Button_SelectModeVWK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AF3E052F-19C4-40E7-9076-3ED47A42B76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Eingaben für die Beurteilung durch die Bewilligenden Stelle freigeben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868680</xdr:colOff>
          <xdr:row>31</xdr:row>
          <xdr:rowOff>91440</xdr:rowOff>
        </xdr:from>
        <xdr:to>
          <xdr:col>3</xdr:col>
          <xdr:colOff>807720</xdr:colOff>
          <xdr:row>34</xdr:row>
          <xdr:rowOff>106680</xdr:rowOff>
        </xdr:to>
        <xdr:sp macro="" textlink="">
          <xdr:nvSpPr>
            <xdr:cNvPr id="3081" name="Button_SelectModeVOK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7695E41D-1290-4DC9-9DD3-587179804F2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Eingaben für die Beurteilung durch die Vor-Ort-Kontrolle freigeben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1021080</xdr:colOff>
          <xdr:row>35</xdr:row>
          <xdr:rowOff>91440</xdr:rowOff>
        </xdr:from>
        <xdr:to>
          <xdr:col>3</xdr:col>
          <xdr:colOff>815340</xdr:colOff>
          <xdr:row>37</xdr:row>
          <xdr:rowOff>7620</xdr:rowOff>
        </xdr:to>
        <xdr:sp macro="" textlink="">
          <xdr:nvSpPr>
            <xdr:cNvPr id="3082" name="Checkbox_PrintMode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8A4D2E3D-931A-46D9-9E3A-E747293ECCB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Druckansicht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876300</xdr:colOff>
          <xdr:row>35</xdr:row>
          <xdr:rowOff>91440</xdr:rowOff>
        </xdr:from>
        <xdr:to>
          <xdr:col>2</xdr:col>
          <xdr:colOff>807720</xdr:colOff>
          <xdr:row>37</xdr:row>
          <xdr:rowOff>0</xdr:rowOff>
        </xdr:to>
        <xdr:sp macro="" textlink="">
          <xdr:nvSpPr>
            <xdr:cNvPr id="3083" name="Button_SelectModeUser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DF5D1B2B-3BA2-411D-A243-F6978191964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Ansicht für Antragsteller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23</xdr:row>
          <xdr:rowOff>45720</xdr:rowOff>
        </xdr:from>
        <xdr:to>
          <xdr:col>2</xdr:col>
          <xdr:colOff>1607820</xdr:colOff>
          <xdr:row>27</xdr:row>
          <xdr:rowOff>45720</xdr:rowOff>
        </xdr:to>
        <xdr:sp macro="" textlink="">
          <xdr:nvSpPr>
            <xdr:cNvPr id="3084" name="Button_CreateStdCostSheet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BCCA0EFA-D680-41D9-8EB2-653FDEA8DB2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Belegaufstellung für </a:t>
              </a:r>
              <a:r>
                <a:rPr lang="de-AT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Standardkosten</a:t>
              </a:r>
            </a:p>
            <a:p>
              <a:pPr algn="ctr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anlegen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68580</xdr:colOff>
          <xdr:row>23</xdr:row>
          <xdr:rowOff>45720</xdr:rowOff>
        </xdr:from>
        <xdr:to>
          <xdr:col>3</xdr:col>
          <xdr:colOff>1546860</xdr:colOff>
          <xdr:row>27</xdr:row>
          <xdr:rowOff>45720</xdr:rowOff>
        </xdr:to>
        <xdr:sp macro="" textlink="">
          <xdr:nvSpPr>
            <xdr:cNvPr id="3085" name="Button_CreateScratchPadSheet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8E88C9EC-2DA4-4F80-8E2D-EECD69A01DD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Zusatzblatt für </a:t>
              </a:r>
              <a:r>
                <a:rPr lang="de-AT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Notizen/Anmerkungen</a:t>
              </a:r>
            </a:p>
            <a:p>
              <a:pPr algn="ctr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anlegen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731520</xdr:colOff>
          <xdr:row>7</xdr:row>
          <xdr:rowOff>60960</xdr:rowOff>
        </xdr:from>
        <xdr:to>
          <xdr:col>3</xdr:col>
          <xdr:colOff>1036320</xdr:colOff>
          <xdr:row>9</xdr:row>
          <xdr:rowOff>0</xdr:rowOff>
        </xdr:to>
        <xdr:sp macro="" textlink="">
          <xdr:nvSpPr>
            <xdr:cNvPr id="3086" name="RadioButton_TaxDeductEnable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590DC615-143A-4CDE-B55E-8F8D9A5FF9E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1127760</xdr:colOff>
          <xdr:row>7</xdr:row>
          <xdr:rowOff>60960</xdr:rowOff>
        </xdr:from>
        <xdr:to>
          <xdr:col>3</xdr:col>
          <xdr:colOff>1577340</xdr:colOff>
          <xdr:row>9</xdr:row>
          <xdr:rowOff>0</xdr:rowOff>
        </xdr:to>
        <xdr:sp macro="" textlink="">
          <xdr:nvSpPr>
            <xdr:cNvPr id="3087" name="RadioButton_TaxDeductDisable" hidden="1">
              <a:extLst>
                <a:ext uri="{63B3BB69-23CF-44E3-9099-C40C66FF867C}">
                  <a14:compatExt spid="_x0000_s3087"/>
                </a:ext>
                <a:ext uri="{FF2B5EF4-FFF2-40B4-BE49-F238E27FC236}">
                  <a16:creationId xmlns:a16="http://schemas.microsoft.com/office/drawing/2014/main" id="{FD6FA28B-36D8-4BCF-89B3-0960941AFFB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Nein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13</xdr:row>
          <xdr:rowOff>114300</xdr:rowOff>
        </xdr:from>
        <xdr:to>
          <xdr:col>2</xdr:col>
          <xdr:colOff>1607820</xdr:colOff>
          <xdr:row>17</xdr:row>
          <xdr:rowOff>0</xdr:rowOff>
        </xdr:to>
        <xdr:sp macro="" textlink="">
          <xdr:nvSpPr>
            <xdr:cNvPr id="24577" name="Button_EraseAll" hidden="1">
              <a:extLst>
                <a:ext uri="{63B3BB69-23CF-44E3-9099-C40C66FF867C}">
                  <a14:compatExt spid="_x0000_s24577"/>
                </a:ext>
                <a:ext uri="{FF2B5EF4-FFF2-40B4-BE49-F238E27FC236}">
                  <a16:creationId xmlns:a16="http://schemas.microsoft.com/office/drawing/2014/main" id="{575EA6DE-81F6-49DA-A54F-D2204CEF6FB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Alle Eingaben löschen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18</xdr:row>
          <xdr:rowOff>38100</xdr:rowOff>
        </xdr:from>
        <xdr:to>
          <xdr:col>1</xdr:col>
          <xdr:colOff>1668780</xdr:colOff>
          <xdr:row>22</xdr:row>
          <xdr:rowOff>38100</xdr:rowOff>
        </xdr:to>
        <xdr:sp macro="" textlink="">
          <xdr:nvSpPr>
            <xdr:cNvPr id="24578" name="Button_CreateInvestSheet" hidden="1">
              <a:extLst>
                <a:ext uri="{63B3BB69-23CF-44E3-9099-C40C66FF867C}">
                  <a14:compatExt spid="_x0000_s24578"/>
                </a:ext>
                <a:ext uri="{FF2B5EF4-FFF2-40B4-BE49-F238E27FC236}">
                  <a16:creationId xmlns:a16="http://schemas.microsoft.com/office/drawing/2014/main" id="{D4B22D0B-DD19-4CD6-A923-8458BC5FCBD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Belegaufstellung für</a:t>
              </a:r>
            </a:p>
            <a:p>
              <a:pPr algn="ctr" rtl="0">
                <a:defRPr sz="1000"/>
              </a:pPr>
              <a:r>
                <a:rPr lang="de-AT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Investitionskosten</a:t>
              </a:r>
            </a:p>
            <a:p>
              <a:pPr algn="ctr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anlegen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18</xdr:row>
          <xdr:rowOff>38100</xdr:rowOff>
        </xdr:from>
        <xdr:to>
          <xdr:col>2</xdr:col>
          <xdr:colOff>1607820</xdr:colOff>
          <xdr:row>22</xdr:row>
          <xdr:rowOff>38100</xdr:rowOff>
        </xdr:to>
        <xdr:sp macro="" textlink="">
          <xdr:nvSpPr>
            <xdr:cNvPr id="24579" name="Button_CreateMaterialSheet" hidden="1">
              <a:extLst>
                <a:ext uri="{63B3BB69-23CF-44E3-9099-C40C66FF867C}">
                  <a14:compatExt spid="_x0000_s24579"/>
                </a:ext>
                <a:ext uri="{FF2B5EF4-FFF2-40B4-BE49-F238E27FC236}">
                  <a16:creationId xmlns:a16="http://schemas.microsoft.com/office/drawing/2014/main" id="{5569161D-B4A0-4589-A6E8-01CE5B4CB34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Belegaufstellung für </a:t>
              </a:r>
            </a:p>
            <a:p>
              <a:pPr algn="ctr" rtl="0">
                <a:defRPr sz="1000"/>
              </a:pPr>
              <a:r>
                <a:rPr lang="de-AT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Sachkosten</a:t>
              </a:r>
            </a:p>
            <a:p>
              <a:pPr algn="ctr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anlegen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60960</xdr:colOff>
          <xdr:row>18</xdr:row>
          <xdr:rowOff>38100</xdr:rowOff>
        </xdr:from>
        <xdr:to>
          <xdr:col>3</xdr:col>
          <xdr:colOff>1539240</xdr:colOff>
          <xdr:row>22</xdr:row>
          <xdr:rowOff>38100</xdr:rowOff>
        </xdr:to>
        <xdr:sp macro="" textlink="">
          <xdr:nvSpPr>
            <xdr:cNvPr id="24580" name="Button_CreateInKindContribSheet" hidden="1">
              <a:extLst>
                <a:ext uri="{63B3BB69-23CF-44E3-9099-C40C66FF867C}">
                  <a14:compatExt spid="_x0000_s24580"/>
                </a:ext>
                <a:ext uri="{FF2B5EF4-FFF2-40B4-BE49-F238E27FC236}">
                  <a16:creationId xmlns:a16="http://schemas.microsoft.com/office/drawing/2014/main" id="{613736F3-F400-4A0A-99E1-C3D68F10803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Belegaufstellung für </a:t>
              </a:r>
            </a:p>
            <a:p>
              <a:pPr algn="ctr" rtl="0">
                <a:defRPr sz="1000"/>
              </a:pPr>
              <a:r>
                <a:rPr lang="de-AT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unbare Sachleistungen</a:t>
              </a:r>
              <a:r>
                <a:rPr lang="de-AT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anlegen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198120</xdr:colOff>
          <xdr:row>23</xdr:row>
          <xdr:rowOff>45720</xdr:rowOff>
        </xdr:from>
        <xdr:to>
          <xdr:col>1</xdr:col>
          <xdr:colOff>1676400</xdr:colOff>
          <xdr:row>27</xdr:row>
          <xdr:rowOff>45720</xdr:rowOff>
        </xdr:to>
        <xdr:sp macro="" textlink="">
          <xdr:nvSpPr>
            <xdr:cNvPr id="24581" name="Button_CreateLabourSheet" hidden="1">
              <a:extLst>
                <a:ext uri="{63B3BB69-23CF-44E3-9099-C40C66FF867C}">
                  <a14:compatExt spid="_x0000_s24581"/>
                </a:ext>
                <a:ext uri="{FF2B5EF4-FFF2-40B4-BE49-F238E27FC236}">
                  <a16:creationId xmlns:a16="http://schemas.microsoft.com/office/drawing/2014/main" id="{095E7FC4-5B18-42C9-871D-FD193D0AFC2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Belegaufstellung für </a:t>
              </a:r>
              <a:r>
                <a:rPr lang="de-AT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Personalkosten</a:t>
              </a:r>
            </a:p>
            <a:p>
              <a:pPr algn="ctr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anlegen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982980</xdr:colOff>
          <xdr:row>39</xdr:row>
          <xdr:rowOff>30480</xdr:rowOff>
        </xdr:from>
        <xdr:to>
          <xdr:col>2</xdr:col>
          <xdr:colOff>746760</xdr:colOff>
          <xdr:row>41</xdr:row>
          <xdr:rowOff>114300</xdr:rowOff>
        </xdr:to>
        <xdr:sp macro="" textlink="">
          <xdr:nvSpPr>
            <xdr:cNvPr id="24582" name="Button_UnlockAll" hidden="1">
              <a:extLst>
                <a:ext uri="{63B3BB69-23CF-44E3-9099-C40C66FF867C}">
                  <a14:compatExt spid="_x0000_s24582"/>
                </a:ext>
                <a:ext uri="{FF2B5EF4-FFF2-40B4-BE49-F238E27FC236}">
                  <a16:creationId xmlns:a16="http://schemas.microsoft.com/office/drawing/2014/main" id="{4F711D0A-3FC7-466F-87C3-67D1A1668EF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Schutz aufheben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906780</xdr:colOff>
          <xdr:row>39</xdr:row>
          <xdr:rowOff>30480</xdr:rowOff>
        </xdr:from>
        <xdr:to>
          <xdr:col>3</xdr:col>
          <xdr:colOff>662940</xdr:colOff>
          <xdr:row>41</xdr:row>
          <xdr:rowOff>114300</xdr:rowOff>
        </xdr:to>
        <xdr:sp macro="" textlink="">
          <xdr:nvSpPr>
            <xdr:cNvPr id="24583" name="Button_LockAll" hidden="1">
              <a:extLst>
                <a:ext uri="{63B3BB69-23CF-44E3-9099-C40C66FF867C}">
                  <a14:compatExt spid="_x0000_s24583"/>
                </a:ext>
                <a:ext uri="{FF2B5EF4-FFF2-40B4-BE49-F238E27FC236}">
                  <a16:creationId xmlns:a16="http://schemas.microsoft.com/office/drawing/2014/main" id="{488E62AE-C6B3-4E95-80AD-649AE6F1A53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Schutz aktivieren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868680</xdr:colOff>
          <xdr:row>31</xdr:row>
          <xdr:rowOff>91440</xdr:rowOff>
        </xdr:from>
        <xdr:to>
          <xdr:col>2</xdr:col>
          <xdr:colOff>807720</xdr:colOff>
          <xdr:row>42</xdr:row>
          <xdr:rowOff>15240</xdr:rowOff>
        </xdr:to>
        <xdr:sp macro="" textlink="">
          <xdr:nvSpPr>
            <xdr:cNvPr id="24584" name="Button_SelectModeVWK" hidden="1">
              <a:extLst>
                <a:ext uri="{63B3BB69-23CF-44E3-9099-C40C66FF867C}">
                  <a14:compatExt spid="_x0000_s24584"/>
                </a:ext>
                <a:ext uri="{FF2B5EF4-FFF2-40B4-BE49-F238E27FC236}">
                  <a16:creationId xmlns:a16="http://schemas.microsoft.com/office/drawing/2014/main" id="{F2314086-D274-4950-8212-C3332471D7C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Eingaben für die Beurteilung durch die Bewilligenden Stelle freigeben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868680</xdr:colOff>
          <xdr:row>31</xdr:row>
          <xdr:rowOff>91440</xdr:rowOff>
        </xdr:from>
        <xdr:to>
          <xdr:col>3</xdr:col>
          <xdr:colOff>807720</xdr:colOff>
          <xdr:row>42</xdr:row>
          <xdr:rowOff>15240</xdr:rowOff>
        </xdr:to>
        <xdr:sp macro="" textlink="">
          <xdr:nvSpPr>
            <xdr:cNvPr id="24585" name="Button_SelectModeVOK" hidden="1">
              <a:extLst>
                <a:ext uri="{63B3BB69-23CF-44E3-9099-C40C66FF867C}">
                  <a14:compatExt spid="_x0000_s24585"/>
                </a:ext>
                <a:ext uri="{FF2B5EF4-FFF2-40B4-BE49-F238E27FC236}">
                  <a16:creationId xmlns:a16="http://schemas.microsoft.com/office/drawing/2014/main" id="{5CC53E5E-18D1-46B0-9D4E-84BC56B414C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Eingaben für die Beurteilung durch die Vor-Ort-Kontrolle freigeben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1021080</xdr:colOff>
          <xdr:row>35</xdr:row>
          <xdr:rowOff>91440</xdr:rowOff>
        </xdr:from>
        <xdr:to>
          <xdr:col>3</xdr:col>
          <xdr:colOff>815340</xdr:colOff>
          <xdr:row>40</xdr:row>
          <xdr:rowOff>45720</xdr:rowOff>
        </xdr:to>
        <xdr:sp macro="" textlink="">
          <xdr:nvSpPr>
            <xdr:cNvPr id="24586" name="Checkbox_PrintMode" hidden="1">
              <a:extLst>
                <a:ext uri="{63B3BB69-23CF-44E3-9099-C40C66FF867C}">
                  <a14:compatExt spid="_x0000_s24586"/>
                </a:ext>
                <a:ext uri="{FF2B5EF4-FFF2-40B4-BE49-F238E27FC236}">
                  <a16:creationId xmlns:a16="http://schemas.microsoft.com/office/drawing/2014/main" id="{83DB3135-6552-44D3-B387-5B1B9B18D0B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Druckansicht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876300</xdr:colOff>
          <xdr:row>35</xdr:row>
          <xdr:rowOff>91440</xdr:rowOff>
        </xdr:from>
        <xdr:to>
          <xdr:col>2</xdr:col>
          <xdr:colOff>807720</xdr:colOff>
          <xdr:row>40</xdr:row>
          <xdr:rowOff>38100</xdr:rowOff>
        </xdr:to>
        <xdr:sp macro="" textlink="">
          <xdr:nvSpPr>
            <xdr:cNvPr id="24587" name="Button_SelectModeUser" hidden="1">
              <a:extLst>
                <a:ext uri="{63B3BB69-23CF-44E3-9099-C40C66FF867C}">
                  <a14:compatExt spid="_x0000_s24587"/>
                </a:ext>
                <a:ext uri="{FF2B5EF4-FFF2-40B4-BE49-F238E27FC236}">
                  <a16:creationId xmlns:a16="http://schemas.microsoft.com/office/drawing/2014/main" id="{830F3801-FCC5-44B2-80D4-23515A634A5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Ansicht für Antragsteller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23</xdr:row>
          <xdr:rowOff>45720</xdr:rowOff>
        </xdr:from>
        <xdr:to>
          <xdr:col>2</xdr:col>
          <xdr:colOff>1607820</xdr:colOff>
          <xdr:row>27</xdr:row>
          <xdr:rowOff>45720</xdr:rowOff>
        </xdr:to>
        <xdr:sp macro="" textlink="">
          <xdr:nvSpPr>
            <xdr:cNvPr id="24588" name="Button_CreateStdCostSheet" hidden="1">
              <a:extLst>
                <a:ext uri="{63B3BB69-23CF-44E3-9099-C40C66FF867C}">
                  <a14:compatExt spid="_x0000_s24588"/>
                </a:ext>
                <a:ext uri="{FF2B5EF4-FFF2-40B4-BE49-F238E27FC236}">
                  <a16:creationId xmlns:a16="http://schemas.microsoft.com/office/drawing/2014/main" id="{9566386C-F39D-4F83-B83B-A646AB81852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Belegaufstellung für </a:t>
              </a:r>
              <a:r>
                <a:rPr lang="de-AT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Standardkosten</a:t>
              </a:r>
            </a:p>
            <a:p>
              <a:pPr algn="ctr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anlegen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68580</xdr:colOff>
          <xdr:row>23</xdr:row>
          <xdr:rowOff>45720</xdr:rowOff>
        </xdr:from>
        <xdr:to>
          <xdr:col>3</xdr:col>
          <xdr:colOff>1546860</xdr:colOff>
          <xdr:row>27</xdr:row>
          <xdr:rowOff>45720</xdr:rowOff>
        </xdr:to>
        <xdr:sp macro="" textlink="">
          <xdr:nvSpPr>
            <xdr:cNvPr id="24589" name="Button_CreateScratchPadSheet" hidden="1">
              <a:extLst>
                <a:ext uri="{63B3BB69-23CF-44E3-9099-C40C66FF867C}">
                  <a14:compatExt spid="_x0000_s24589"/>
                </a:ext>
                <a:ext uri="{FF2B5EF4-FFF2-40B4-BE49-F238E27FC236}">
                  <a16:creationId xmlns:a16="http://schemas.microsoft.com/office/drawing/2014/main" id="{0D5B39D0-4622-4AE1-9B8E-DC5541A6A9C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Zusatzblatt für </a:t>
              </a:r>
              <a:r>
                <a:rPr lang="de-AT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Notizen/Anmerkungen</a:t>
              </a:r>
            </a:p>
            <a:p>
              <a:pPr algn="ctr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anlegen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731520</xdr:colOff>
          <xdr:row>7</xdr:row>
          <xdr:rowOff>60960</xdr:rowOff>
        </xdr:from>
        <xdr:to>
          <xdr:col>3</xdr:col>
          <xdr:colOff>1036320</xdr:colOff>
          <xdr:row>10</xdr:row>
          <xdr:rowOff>0</xdr:rowOff>
        </xdr:to>
        <xdr:sp macro="" textlink="">
          <xdr:nvSpPr>
            <xdr:cNvPr id="24590" name="RadioButton_TaxDeductEnable" hidden="1">
              <a:extLst>
                <a:ext uri="{63B3BB69-23CF-44E3-9099-C40C66FF867C}">
                  <a14:compatExt spid="_x0000_s24590"/>
                </a:ext>
                <a:ext uri="{FF2B5EF4-FFF2-40B4-BE49-F238E27FC236}">
                  <a16:creationId xmlns:a16="http://schemas.microsoft.com/office/drawing/2014/main" id="{23077558-700C-4EB2-8E9B-BD98E42474C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1127760</xdr:colOff>
          <xdr:row>7</xdr:row>
          <xdr:rowOff>60960</xdr:rowOff>
        </xdr:from>
        <xdr:to>
          <xdr:col>3</xdr:col>
          <xdr:colOff>1577340</xdr:colOff>
          <xdr:row>10</xdr:row>
          <xdr:rowOff>0</xdr:rowOff>
        </xdr:to>
        <xdr:sp macro="" textlink="">
          <xdr:nvSpPr>
            <xdr:cNvPr id="24591" name="RadioButton_TaxDeductDisable" hidden="1">
              <a:extLst>
                <a:ext uri="{63B3BB69-23CF-44E3-9099-C40C66FF867C}">
                  <a14:compatExt spid="_x0000_s24591"/>
                </a:ext>
                <a:ext uri="{FF2B5EF4-FFF2-40B4-BE49-F238E27FC236}">
                  <a16:creationId xmlns:a16="http://schemas.microsoft.com/office/drawing/2014/main" id="{A76B0618-35E7-41A4-AD5E-B2C017AEAE4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Nein</a:t>
              </a:r>
            </a:p>
          </xdr:txBody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60960</xdr:colOff>
          <xdr:row>22</xdr:row>
          <xdr:rowOff>0</xdr:rowOff>
        </xdr:from>
        <xdr:to>
          <xdr:col>1</xdr:col>
          <xdr:colOff>137160</xdr:colOff>
          <xdr:row>26</xdr:row>
          <xdr:rowOff>0</xdr:rowOff>
        </xdr:to>
        <xdr:sp macro="" textlink="">
          <xdr:nvSpPr>
            <xdr:cNvPr id="22529" name="Button_CreateInvestSheet" hidden="1">
              <a:extLst>
                <a:ext uri="{63B3BB69-23CF-44E3-9099-C40C66FF867C}">
                  <a14:compatExt spid="_x0000_s22529"/>
                </a:ext>
                <a:ext uri="{FF2B5EF4-FFF2-40B4-BE49-F238E27FC236}">
                  <a16:creationId xmlns:a16="http://schemas.microsoft.com/office/drawing/2014/main" id="{DE0C6815-1A01-4486-806D-2F6CC4DB79A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Belegaufstellung für</a:t>
              </a:r>
            </a:p>
            <a:p>
              <a:pPr algn="ctr" rtl="0">
                <a:defRPr sz="1000"/>
              </a:pPr>
              <a:r>
                <a:rPr lang="de-AT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Investitionskosten</a:t>
              </a:r>
            </a:p>
            <a:p>
              <a:pPr algn="ctr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anlegen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342900</xdr:colOff>
          <xdr:row>22</xdr:row>
          <xdr:rowOff>0</xdr:rowOff>
        </xdr:from>
        <xdr:to>
          <xdr:col>3</xdr:col>
          <xdr:colOff>594360</xdr:colOff>
          <xdr:row>26</xdr:row>
          <xdr:rowOff>0</xdr:rowOff>
        </xdr:to>
        <xdr:sp macro="" textlink="">
          <xdr:nvSpPr>
            <xdr:cNvPr id="22530" name="Button_CreateMaterialSheet" hidden="1">
              <a:extLst>
                <a:ext uri="{63B3BB69-23CF-44E3-9099-C40C66FF867C}">
                  <a14:compatExt spid="_x0000_s22530"/>
                </a:ext>
                <a:ext uri="{FF2B5EF4-FFF2-40B4-BE49-F238E27FC236}">
                  <a16:creationId xmlns:a16="http://schemas.microsoft.com/office/drawing/2014/main" id="{BF96A334-4BE0-4863-850D-F4B89223C5B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Belegaufstellung für </a:t>
              </a:r>
            </a:p>
            <a:p>
              <a:pPr algn="ctr" rtl="0">
                <a:defRPr sz="1000"/>
              </a:pPr>
              <a:r>
                <a:rPr lang="de-AT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Sachkosten</a:t>
              </a:r>
            </a:p>
            <a:p>
              <a:pPr algn="ctr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anlegen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</xdr:colOff>
          <xdr:row>22</xdr:row>
          <xdr:rowOff>0</xdr:rowOff>
        </xdr:from>
        <xdr:to>
          <xdr:col>11</xdr:col>
          <xdr:colOff>723900</xdr:colOff>
          <xdr:row>26</xdr:row>
          <xdr:rowOff>0</xdr:rowOff>
        </xdr:to>
        <xdr:sp macro="" textlink="">
          <xdr:nvSpPr>
            <xdr:cNvPr id="22531" name="Button_CreateInKindContribSheet" hidden="1">
              <a:extLst>
                <a:ext uri="{63B3BB69-23CF-44E3-9099-C40C66FF867C}">
                  <a14:compatExt spid="_x0000_s22531"/>
                </a:ext>
                <a:ext uri="{FF2B5EF4-FFF2-40B4-BE49-F238E27FC236}">
                  <a16:creationId xmlns:a16="http://schemas.microsoft.com/office/drawing/2014/main" id="{AA212163-5D0F-41E8-80DE-C2BB828AB0B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Belegaufstellung für </a:t>
              </a:r>
            </a:p>
            <a:p>
              <a:pPr algn="ctr" rtl="0">
                <a:defRPr sz="1000"/>
              </a:pPr>
              <a:r>
                <a:rPr lang="de-AT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unbare Sachleistungen</a:t>
              </a:r>
              <a:r>
                <a:rPr lang="de-AT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anlegen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342900</xdr:colOff>
          <xdr:row>27</xdr:row>
          <xdr:rowOff>7620</xdr:rowOff>
        </xdr:from>
        <xdr:to>
          <xdr:col>3</xdr:col>
          <xdr:colOff>594360</xdr:colOff>
          <xdr:row>31</xdr:row>
          <xdr:rowOff>7620</xdr:rowOff>
        </xdr:to>
        <xdr:sp macro="" textlink="">
          <xdr:nvSpPr>
            <xdr:cNvPr id="22532" name="Button_CreateLabourSheet" hidden="1">
              <a:extLst>
                <a:ext uri="{63B3BB69-23CF-44E3-9099-C40C66FF867C}">
                  <a14:compatExt spid="_x0000_s22532"/>
                </a:ext>
                <a:ext uri="{FF2B5EF4-FFF2-40B4-BE49-F238E27FC236}">
                  <a16:creationId xmlns:a16="http://schemas.microsoft.com/office/drawing/2014/main" id="{7BE6C50A-BFE3-4B0B-BB12-DD9439BD3FB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Belegaufstellung für </a:t>
              </a:r>
              <a:r>
                <a:rPr lang="de-AT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Personalkosten</a:t>
              </a:r>
            </a:p>
            <a:p>
              <a:pPr algn="ctr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anlegen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906780</xdr:colOff>
          <xdr:row>27</xdr:row>
          <xdr:rowOff>0</xdr:rowOff>
        </xdr:from>
        <xdr:to>
          <xdr:col>1</xdr:col>
          <xdr:colOff>982980</xdr:colOff>
          <xdr:row>29</xdr:row>
          <xdr:rowOff>83820</xdr:rowOff>
        </xdr:to>
        <xdr:sp macro="" textlink="">
          <xdr:nvSpPr>
            <xdr:cNvPr id="22533" name="Button_UnlockAll" hidden="1">
              <a:extLst>
                <a:ext uri="{63B3BB69-23CF-44E3-9099-C40C66FF867C}">
                  <a14:compatExt spid="_x0000_s22533"/>
                </a:ext>
                <a:ext uri="{FF2B5EF4-FFF2-40B4-BE49-F238E27FC236}">
                  <a16:creationId xmlns:a16="http://schemas.microsoft.com/office/drawing/2014/main" id="{10C3523F-D036-412C-B341-FA71A95076A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Schutz aufheben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1196340</xdr:colOff>
          <xdr:row>27</xdr:row>
          <xdr:rowOff>0</xdr:rowOff>
        </xdr:from>
        <xdr:to>
          <xdr:col>5</xdr:col>
          <xdr:colOff>662940</xdr:colOff>
          <xdr:row>29</xdr:row>
          <xdr:rowOff>83820</xdr:rowOff>
        </xdr:to>
        <xdr:sp macro="" textlink="">
          <xdr:nvSpPr>
            <xdr:cNvPr id="22534" name="Button_LockAll" hidden="1">
              <a:extLst>
                <a:ext uri="{63B3BB69-23CF-44E3-9099-C40C66FF867C}">
                  <a14:compatExt spid="_x0000_s22534"/>
                </a:ext>
                <a:ext uri="{FF2B5EF4-FFF2-40B4-BE49-F238E27FC236}">
                  <a16:creationId xmlns:a16="http://schemas.microsoft.com/office/drawing/2014/main" id="{376D2CB9-5A99-4BC4-90D8-18AD9E8CFC2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Schutz aktivieren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899160</xdr:colOff>
          <xdr:row>18</xdr:row>
          <xdr:rowOff>0</xdr:rowOff>
        </xdr:from>
        <xdr:to>
          <xdr:col>1</xdr:col>
          <xdr:colOff>998220</xdr:colOff>
          <xdr:row>21</xdr:row>
          <xdr:rowOff>15240</xdr:rowOff>
        </xdr:to>
        <xdr:sp macro="" textlink="">
          <xdr:nvSpPr>
            <xdr:cNvPr id="22535" name="Button_EraseAll" hidden="1">
              <a:extLst>
                <a:ext uri="{63B3BB69-23CF-44E3-9099-C40C66FF867C}">
                  <a14:compatExt spid="_x0000_s22535"/>
                </a:ext>
                <a:ext uri="{FF2B5EF4-FFF2-40B4-BE49-F238E27FC236}">
                  <a16:creationId xmlns:a16="http://schemas.microsoft.com/office/drawing/2014/main" id="{2BA567B1-D184-4D40-BF3E-0B7162EF500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Alle Eingaben löschen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899160</xdr:colOff>
          <xdr:row>16</xdr:row>
          <xdr:rowOff>38100</xdr:rowOff>
        </xdr:from>
        <xdr:to>
          <xdr:col>1</xdr:col>
          <xdr:colOff>281940</xdr:colOff>
          <xdr:row>16</xdr:row>
          <xdr:rowOff>205740</xdr:rowOff>
        </xdr:to>
        <xdr:sp macro="" textlink="">
          <xdr:nvSpPr>
            <xdr:cNvPr id="22536" name="Button_ModeApplication" hidden="1">
              <a:extLst>
                <a:ext uri="{63B3BB69-23CF-44E3-9099-C40C66FF867C}">
                  <a14:compatExt spid="_x0000_s22536"/>
                </a:ext>
                <a:ext uri="{FF2B5EF4-FFF2-40B4-BE49-F238E27FC236}">
                  <a16:creationId xmlns:a16="http://schemas.microsoft.com/office/drawing/2014/main" id="{D34C6989-86D1-4BCE-A4AC-1C36C38BB4C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Antrag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701040</xdr:colOff>
          <xdr:row>16</xdr:row>
          <xdr:rowOff>38100</xdr:rowOff>
        </xdr:from>
        <xdr:to>
          <xdr:col>3</xdr:col>
          <xdr:colOff>236220</xdr:colOff>
          <xdr:row>16</xdr:row>
          <xdr:rowOff>205740</xdr:rowOff>
        </xdr:to>
        <xdr:sp macro="" textlink="">
          <xdr:nvSpPr>
            <xdr:cNvPr id="22537" name="Button_ModeVWK" hidden="1">
              <a:extLst>
                <a:ext uri="{63B3BB69-23CF-44E3-9099-C40C66FF867C}">
                  <a14:compatExt spid="_x0000_s22537"/>
                </a:ext>
                <a:ext uri="{FF2B5EF4-FFF2-40B4-BE49-F238E27FC236}">
                  <a16:creationId xmlns:a16="http://schemas.microsoft.com/office/drawing/2014/main" id="{5596C749-80EE-452C-8002-8DB42F9EE5C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VWK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662940</xdr:colOff>
          <xdr:row>16</xdr:row>
          <xdr:rowOff>38100</xdr:rowOff>
        </xdr:from>
        <xdr:to>
          <xdr:col>5</xdr:col>
          <xdr:colOff>670560</xdr:colOff>
          <xdr:row>16</xdr:row>
          <xdr:rowOff>205740</xdr:rowOff>
        </xdr:to>
        <xdr:sp macro="" textlink="">
          <xdr:nvSpPr>
            <xdr:cNvPr id="22538" name="Button_ModeVOK" hidden="1">
              <a:extLst>
                <a:ext uri="{63B3BB69-23CF-44E3-9099-C40C66FF867C}">
                  <a14:compatExt spid="_x0000_s22538"/>
                </a:ext>
                <a:ext uri="{FF2B5EF4-FFF2-40B4-BE49-F238E27FC236}">
                  <a16:creationId xmlns:a16="http://schemas.microsoft.com/office/drawing/2014/main" id="{38F6DB90-9A8F-44B8-A2AA-FCB4BB1E8AC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VOK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60960</xdr:colOff>
          <xdr:row>27</xdr:row>
          <xdr:rowOff>7620</xdr:rowOff>
        </xdr:from>
        <xdr:to>
          <xdr:col>1</xdr:col>
          <xdr:colOff>137160</xdr:colOff>
          <xdr:row>31</xdr:row>
          <xdr:rowOff>7620</xdr:rowOff>
        </xdr:to>
        <xdr:sp macro="" textlink="">
          <xdr:nvSpPr>
            <xdr:cNvPr id="22539" name="Button_CreateStdCostSheet" hidden="1">
              <a:extLst>
                <a:ext uri="{63B3BB69-23CF-44E3-9099-C40C66FF867C}">
                  <a14:compatExt spid="_x0000_s22539"/>
                </a:ext>
                <a:ext uri="{FF2B5EF4-FFF2-40B4-BE49-F238E27FC236}">
                  <a16:creationId xmlns:a16="http://schemas.microsoft.com/office/drawing/2014/main" id="{5F3AB12A-AD49-4C3E-B202-B15EB701B3C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Belegaufstellung für </a:t>
              </a:r>
              <a:r>
                <a:rPr lang="de-AT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Standardkosten</a:t>
              </a:r>
            </a:p>
            <a:p>
              <a:pPr algn="ctr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anlegen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</xdr:colOff>
          <xdr:row>27</xdr:row>
          <xdr:rowOff>7620</xdr:rowOff>
        </xdr:from>
        <xdr:to>
          <xdr:col>11</xdr:col>
          <xdr:colOff>723900</xdr:colOff>
          <xdr:row>31</xdr:row>
          <xdr:rowOff>7620</xdr:rowOff>
        </xdr:to>
        <xdr:sp macro="" textlink="">
          <xdr:nvSpPr>
            <xdr:cNvPr id="22540" name="Button_CreateScratchPadSheet" hidden="1">
              <a:extLst>
                <a:ext uri="{63B3BB69-23CF-44E3-9099-C40C66FF867C}">
                  <a14:compatExt spid="_x0000_s22540"/>
                </a:ext>
                <a:ext uri="{FF2B5EF4-FFF2-40B4-BE49-F238E27FC236}">
                  <a16:creationId xmlns:a16="http://schemas.microsoft.com/office/drawing/2014/main" id="{E0D8D380-AA47-42C2-920B-E3CC841D065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Zusatzblatt für </a:t>
              </a:r>
              <a:r>
                <a:rPr lang="de-AT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Notizen/Anmerkungen</a:t>
              </a:r>
              <a:endParaRPr lang="de-AT" sz="10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ctr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anlegen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1203960</xdr:colOff>
          <xdr:row>18</xdr:row>
          <xdr:rowOff>0</xdr:rowOff>
        </xdr:from>
        <xdr:to>
          <xdr:col>5</xdr:col>
          <xdr:colOff>670560</xdr:colOff>
          <xdr:row>21</xdr:row>
          <xdr:rowOff>15240</xdr:rowOff>
        </xdr:to>
        <xdr:sp macro="" textlink="">
          <xdr:nvSpPr>
            <xdr:cNvPr id="22541" name="Button_UpdateSummary" hidden="1">
              <a:extLst>
                <a:ext uri="{63B3BB69-23CF-44E3-9099-C40C66FF867C}">
                  <a14:compatExt spid="_x0000_s22541"/>
                </a:ext>
                <a:ext uri="{FF2B5EF4-FFF2-40B4-BE49-F238E27FC236}">
                  <a16:creationId xmlns:a16="http://schemas.microsoft.com/office/drawing/2014/main" id="{C2267BE5-2F98-4010-8C1A-F8C5AF13567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Übersicht aktualisieren</a:t>
              </a:r>
            </a:p>
          </xdr:txBody>
        </xdr:sp>
        <xdr:clientData fPrintsWithSheet="0"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60960</xdr:colOff>
          <xdr:row>22</xdr:row>
          <xdr:rowOff>0</xdr:rowOff>
        </xdr:from>
        <xdr:to>
          <xdr:col>1</xdr:col>
          <xdr:colOff>137160</xdr:colOff>
          <xdr:row>26</xdr:row>
          <xdr:rowOff>0</xdr:rowOff>
        </xdr:to>
        <xdr:sp macro="" textlink="">
          <xdr:nvSpPr>
            <xdr:cNvPr id="6145" name="Button_CreateInvestSheet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27474CCC-01D3-437C-BC04-25A63CA4F1A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Belegaufstellung für</a:t>
              </a:r>
            </a:p>
            <a:p>
              <a:pPr algn="ctr" rtl="0">
                <a:defRPr sz="1000"/>
              </a:pPr>
              <a:r>
                <a:rPr lang="de-AT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Investitionskosten</a:t>
              </a:r>
            </a:p>
            <a:p>
              <a:pPr algn="ctr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anlegen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342900</xdr:colOff>
          <xdr:row>22</xdr:row>
          <xdr:rowOff>0</xdr:rowOff>
        </xdr:from>
        <xdr:to>
          <xdr:col>2</xdr:col>
          <xdr:colOff>594360</xdr:colOff>
          <xdr:row>26</xdr:row>
          <xdr:rowOff>0</xdr:rowOff>
        </xdr:to>
        <xdr:sp macro="" textlink="">
          <xdr:nvSpPr>
            <xdr:cNvPr id="6146" name="Button_CreateMaterialSheet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86F5C45-1D7C-43CC-AE05-E75789067EC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Belegaufstellung für </a:t>
              </a:r>
            </a:p>
            <a:p>
              <a:pPr algn="ctr" rtl="0">
                <a:defRPr sz="1000"/>
              </a:pPr>
              <a:r>
                <a:rPr lang="de-AT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Sachkosten</a:t>
              </a:r>
            </a:p>
            <a:p>
              <a:pPr algn="ctr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anlegen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807720</xdr:colOff>
          <xdr:row>22</xdr:row>
          <xdr:rowOff>0</xdr:rowOff>
        </xdr:from>
        <xdr:to>
          <xdr:col>4</xdr:col>
          <xdr:colOff>601980</xdr:colOff>
          <xdr:row>26</xdr:row>
          <xdr:rowOff>0</xdr:rowOff>
        </xdr:to>
        <xdr:sp macro="" textlink="">
          <xdr:nvSpPr>
            <xdr:cNvPr id="6147" name="Button_CreateInKindContribSheet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84E49C00-AA12-4336-A56A-B109CE61B9D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Belegaufstellung für </a:t>
              </a:r>
            </a:p>
            <a:p>
              <a:pPr algn="ctr" rtl="0">
                <a:defRPr sz="1000"/>
              </a:pPr>
              <a:r>
                <a:rPr lang="de-AT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unbare Sachleistungen</a:t>
              </a:r>
              <a:r>
                <a:rPr lang="de-AT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anlegen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1196340</xdr:colOff>
          <xdr:row>27</xdr:row>
          <xdr:rowOff>0</xdr:rowOff>
        </xdr:from>
        <xdr:to>
          <xdr:col>3</xdr:col>
          <xdr:colOff>541020</xdr:colOff>
          <xdr:row>42</xdr:row>
          <xdr:rowOff>312420</xdr:rowOff>
        </xdr:to>
        <xdr:sp macro="" textlink="">
          <xdr:nvSpPr>
            <xdr:cNvPr id="6148" name="Button_CreateLabourSheet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63FF96E9-1413-4E20-A3E3-B5D52A5018F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Belegaufstellung für </a:t>
              </a:r>
              <a:r>
                <a:rPr lang="de-AT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Personalkosten</a:t>
              </a:r>
            </a:p>
            <a:p>
              <a:pPr algn="ctr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anlegen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906780</xdr:colOff>
          <xdr:row>27</xdr:row>
          <xdr:rowOff>0</xdr:rowOff>
        </xdr:from>
        <xdr:to>
          <xdr:col>1</xdr:col>
          <xdr:colOff>982980</xdr:colOff>
          <xdr:row>42</xdr:row>
          <xdr:rowOff>137160</xdr:rowOff>
        </xdr:to>
        <xdr:sp macro="" textlink="">
          <xdr:nvSpPr>
            <xdr:cNvPr id="6149" name="Button_UnlockAll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886AA2B5-4045-4A9E-A732-1E9E33824F9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Schutz aufheben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1196340</xdr:colOff>
          <xdr:row>27</xdr:row>
          <xdr:rowOff>0</xdr:rowOff>
        </xdr:from>
        <xdr:to>
          <xdr:col>3</xdr:col>
          <xdr:colOff>541020</xdr:colOff>
          <xdr:row>42</xdr:row>
          <xdr:rowOff>137160</xdr:rowOff>
        </xdr:to>
        <xdr:sp macro="" textlink="">
          <xdr:nvSpPr>
            <xdr:cNvPr id="6150" name="Button_LockAll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F5BBF049-AAF1-4129-ABAB-62342CB072A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Schutz aktivieren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1188720</xdr:colOff>
          <xdr:row>18</xdr:row>
          <xdr:rowOff>0</xdr:rowOff>
        </xdr:from>
        <xdr:to>
          <xdr:col>3</xdr:col>
          <xdr:colOff>533400</xdr:colOff>
          <xdr:row>21</xdr:row>
          <xdr:rowOff>15240</xdr:rowOff>
        </xdr:to>
        <xdr:sp macro="" textlink="">
          <xdr:nvSpPr>
            <xdr:cNvPr id="6151" name="Button_EraseAll" hidden="1">
              <a:extLst>
                <a:ext uri="{63B3BB69-23CF-44E3-9099-C40C66FF867C}">
                  <a14:compatExt spid="_x0000_s6151"/>
                </a:ext>
                <a:ext uri="{FF2B5EF4-FFF2-40B4-BE49-F238E27FC236}">
                  <a16:creationId xmlns:a16="http://schemas.microsoft.com/office/drawing/2014/main" id="{3CEBE398-EE13-423A-94F2-5B465C0B65F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Alle Eingaben löschen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320040</xdr:colOff>
          <xdr:row>16</xdr:row>
          <xdr:rowOff>38100</xdr:rowOff>
        </xdr:from>
        <xdr:to>
          <xdr:col>1</xdr:col>
          <xdr:colOff>1112520</xdr:colOff>
          <xdr:row>16</xdr:row>
          <xdr:rowOff>205740</xdr:rowOff>
        </xdr:to>
        <xdr:sp macro="" textlink="">
          <xdr:nvSpPr>
            <xdr:cNvPr id="6152" name="Button_ModeApplication" hidden="1">
              <a:extLst>
                <a:ext uri="{63B3BB69-23CF-44E3-9099-C40C66FF867C}">
                  <a14:compatExt spid="_x0000_s6152"/>
                </a:ext>
                <a:ext uri="{FF2B5EF4-FFF2-40B4-BE49-F238E27FC236}">
                  <a16:creationId xmlns:a16="http://schemas.microsoft.com/office/drawing/2014/main" id="{168650B5-6914-4D8D-8A50-24FC4B700D2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Antrag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281940</xdr:colOff>
          <xdr:row>16</xdr:row>
          <xdr:rowOff>38100</xdr:rowOff>
        </xdr:from>
        <xdr:to>
          <xdr:col>3</xdr:col>
          <xdr:colOff>175260</xdr:colOff>
          <xdr:row>16</xdr:row>
          <xdr:rowOff>205740</xdr:rowOff>
        </xdr:to>
        <xdr:sp macro="" textlink="">
          <xdr:nvSpPr>
            <xdr:cNvPr id="6153" name="Button_ModeVWK" hidden="1">
              <a:extLst>
                <a:ext uri="{63B3BB69-23CF-44E3-9099-C40C66FF867C}">
                  <a14:compatExt spid="_x0000_s6153"/>
                </a:ext>
                <a:ext uri="{FF2B5EF4-FFF2-40B4-BE49-F238E27FC236}">
                  <a16:creationId xmlns:a16="http://schemas.microsoft.com/office/drawing/2014/main" id="{5167F810-48EB-4AEA-BCB0-AC43BAD4583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VWK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594360</xdr:colOff>
          <xdr:row>16</xdr:row>
          <xdr:rowOff>38100</xdr:rowOff>
        </xdr:from>
        <xdr:to>
          <xdr:col>4</xdr:col>
          <xdr:colOff>601980</xdr:colOff>
          <xdr:row>16</xdr:row>
          <xdr:rowOff>205740</xdr:rowOff>
        </xdr:to>
        <xdr:sp macro="" textlink="">
          <xdr:nvSpPr>
            <xdr:cNvPr id="6154" name="Button_ModeVOK" hidden="1">
              <a:extLst>
                <a:ext uri="{63B3BB69-23CF-44E3-9099-C40C66FF867C}">
                  <a14:compatExt spid="_x0000_s6154"/>
                </a:ext>
                <a:ext uri="{FF2B5EF4-FFF2-40B4-BE49-F238E27FC236}">
                  <a16:creationId xmlns:a16="http://schemas.microsoft.com/office/drawing/2014/main" id="{6DC84F2B-86F7-40E7-A839-458FCFA14CB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VOK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</xdr:colOff>
          <xdr:row>22</xdr:row>
          <xdr:rowOff>0</xdr:rowOff>
        </xdr:from>
        <xdr:to>
          <xdr:col>11</xdr:col>
          <xdr:colOff>731520</xdr:colOff>
          <xdr:row>26</xdr:row>
          <xdr:rowOff>0</xdr:rowOff>
        </xdr:to>
        <xdr:sp macro="" textlink="">
          <xdr:nvSpPr>
            <xdr:cNvPr id="6155" name="Button_CreateStdCostSheet" hidden="1">
              <a:extLst>
                <a:ext uri="{63B3BB69-23CF-44E3-9099-C40C66FF867C}">
                  <a14:compatExt spid="_x0000_s6155"/>
                </a:ext>
                <a:ext uri="{FF2B5EF4-FFF2-40B4-BE49-F238E27FC236}">
                  <a16:creationId xmlns:a16="http://schemas.microsoft.com/office/drawing/2014/main" id="{41735EAF-11A0-4F9B-A8EA-498DFB46C45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Belegaufstellung für </a:t>
              </a:r>
              <a:r>
                <a:rPr lang="de-AT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Standardkosten</a:t>
              </a:r>
            </a:p>
            <a:p>
              <a:pPr algn="ctr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anlegen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1219200</xdr:colOff>
          <xdr:row>27</xdr:row>
          <xdr:rowOff>0</xdr:rowOff>
        </xdr:from>
        <xdr:to>
          <xdr:col>3</xdr:col>
          <xdr:colOff>541020</xdr:colOff>
          <xdr:row>42</xdr:row>
          <xdr:rowOff>312420</xdr:rowOff>
        </xdr:to>
        <xdr:sp macro="" textlink="">
          <xdr:nvSpPr>
            <xdr:cNvPr id="6156" name="Button_CreateScratchPadSheet" hidden="1">
              <a:extLst>
                <a:ext uri="{63B3BB69-23CF-44E3-9099-C40C66FF867C}">
                  <a14:compatExt spid="_x0000_s6156"/>
                </a:ext>
                <a:ext uri="{FF2B5EF4-FFF2-40B4-BE49-F238E27FC236}">
                  <a16:creationId xmlns:a16="http://schemas.microsoft.com/office/drawing/2014/main" id="{B1344F07-8B0F-4370-BD4C-D43190228CA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Zusatzblatt für </a:t>
              </a:r>
              <a:r>
                <a:rPr lang="de-AT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Notizen/Anmerkungen</a:t>
              </a:r>
              <a:endParaRPr lang="de-AT" sz="10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ctr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anlegen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1196340</xdr:colOff>
          <xdr:row>17</xdr:row>
          <xdr:rowOff>106680</xdr:rowOff>
        </xdr:from>
        <xdr:to>
          <xdr:col>3</xdr:col>
          <xdr:colOff>541020</xdr:colOff>
          <xdr:row>20</xdr:row>
          <xdr:rowOff>121920</xdr:rowOff>
        </xdr:to>
        <xdr:sp macro="" textlink="">
          <xdr:nvSpPr>
            <xdr:cNvPr id="6157" name="Button_UpdateSummary" hidden="1">
              <a:extLst>
                <a:ext uri="{63B3BB69-23CF-44E3-9099-C40C66FF867C}">
                  <a14:compatExt spid="_x0000_s6157"/>
                </a:ext>
                <a:ext uri="{FF2B5EF4-FFF2-40B4-BE49-F238E27FC236}">
                  <a16:creationId xmlns:a16="http://schemas.microsoft.com/office/drawing/2014/main" id="{90F2E1D5-8605-4FE5-B130-8E4633AA92A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Übersicht aktualisieren</a:t>
              </a:r>
            </a:p>
          </xdr:txBody>
        </xdr:sp>
        <xdr:clientData fPrintsWithSheet="0"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419100</xdr:colOff>
          <xdr:row>23</xdr:row>
          <xdr:rowOff>38100</xdr:rowOff>
        </xdr:from>
        <xdr:to>
          <xdr:col>4</xdr:col>
          <xdr:colOff>228600</xdr:colOff>
          <xdr:row>23</xdr:row>
          <xdr:rowOff>190500</xdr:rowOff>
        </xdr:to>
        <xdr:sp macro="" textlink="">
          <xdr:nvSpPr>
            <xdr:cNvPr id="7171" name="Button_AddReceipt" hidden="1">
              <a:extLst>
                <a:ext uri="{63B3BB69-23CF-44E3-9099-C40C66FF867C}">
                  <a14:compatExt spid="_x0000_s7171"/>
                </a:ext>
                <a:ext uri="{FF2B5EF4-FFF2-40B4-BE49-F238E27FC236}">
                  <a16:creationId xmlns:a16="http://schemas.microsoft.com/office/drawing/2014/main" id="{ABEF0E5F-7579-4E43-883B-93B81AB560F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Zeile hinzufügen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327660</xdr:colOff>
          <xdr:row>23</xdr:row>
          <xdr:rowOff>38100</xdr:rowOff>
        </xdr:from>
        <xdr:to>
          <xdr:col>5</xdr:col>
          <xdr:colOff>502920</xdr:colOff>
          <xdr:row>23</xdr:row>
          <xdr:rowOff>190500</xdr:rowOff>
        </xdr:to>
        <xdr:sp macro="" textlink="">
          <xdr:nvSpPr>
            <xdr:cNvPr id="7172" name="Button_DelReceipt" hidden="1">
              <a:extLst>
                <a:ext uri="{63B3BB69-23CF-44E3-9099-C40C66FF867C}">
                  <a14:compatExt spid="_x0000_s7172"/>
                </a:ext>
                <a:ext uri="{FF2B5EF4-FFF2-40B4-BE49-F238E27FC236}">
                  <a16:creationId xmlns:a16="http://schemas.microsoft.com/office/drawing/2014/main" id="{DA3BE6B0-5DC1-4322-BA65-B6BD954C7B9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Zeile löschen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4</xdr:row>
          <xdr:rowOff>7620</xdr:rowOff>
        </xdr:from>
        <xdr:to>
          <xdr:col>6</xdr:col>
          <xdr:colOff>1188720</xdr:colOff>
          <xdr:row>6</xdr:row>
          <xdr:rowOff>152400</xdr:rowOff>
        </xdr:to>
        <xdr:sp macro="" textlink="">
          <xdr:nvSpPr>
            <xdr:cNvPr id="7173" name="Button_EraseAll" hidden="1">
              <a:extLst>
                <a:ext uri="{63B3BB69-23CF-44E3-9099-C40C66FF867C}">
                  <a14:compatExt spid="_x0000_s7173"/>
                </a:ext>
                <a:ext uri="{FF2B5EF4-FFF2-40B4-BE49-F238E27FC236}">
                  <a16:creationId xmlns:a16="http://schemas.microsoft.com/office/drawing/2014/main" id="{2F8A845D-1B2D-4DD6-A206-A043F3514D6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Belegaufstellung löschen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</xdr:colOff>
          <xdr:row>4</xdr:row>
          <xdr:rowOff>7620</xdr:rowOff>
        </xdr:from>
        <xdr:to>
          <xdr:col>8</xdr:col>
          <xdr:colOff>83820</xdr:colOff>
          <xdr:row>6</xdr:row>
          <xdr:rowOff>152400</xdr:rowOff>
        </xdr:to>
        <xdr:sp macro="" textlink="">
          <xdr:nvSpPr>
            <xdr:cNvPr id="7174" name="Button_UnlockAll" hidden="1">
              <a:extLst>
                <a:ext uri="{63B3BB69-23CF-44E3-9099-C40C66FF867C}">
                  <a14:compatExt spid="_x0000_s7174"/>
                </a:ext>
                <a:ext uri="{FF2B5EF4-FFF2-40B4-BE49-F238E27FC236}">
                  <a16:creationId xmlns:a16="http://schemas.microsoft.com/office/drawing/2014/main" id="{F7C05109-8C60-45A9-ABC4-1A9403D4A45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Schutz aufheben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</xdr:colOff>
          <xdr:row>8</xdr:row>
          <xdr:rowOff>7620</xdr:rowOff>
        </xdr:from>
        <xdr:to>
          <xdr:col>8</xdr:col>
          <xdr:colOff>76200</xdr:colOff>
          <xdr:row>10</xdr:row>
          <xdr:rowOff>152400</xdr:rowOff>
        </xdr:to>
        <xdr:sp macro="" textlink="">
          <xdr:nvSpPr>
            <xdr:cNvPr id="7175" name="Button_LockAll" hidden="1">
              <a:extLst>
                <a:ext uri="{63B3BB69-23CF-44E3-9099-C40C66FF867C}">
                  <a14:compatExt spid="_x0000_s7175"/>
                </a:ext>
                <a:ext uri="{FF2B5EF4-FFF2-40B4-BE49-F238E27FC236}">
                  <a16:creationId xmlns:a16="http://schemas.microsoft.com/office/drawing/2014/main" id="{0E01D338-932D-4579-94CF-AC4A6C93B52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Schutz aktivieren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335280</xdr:colOff>
          <xdr:row>19</xdr:row>
          <xdr:rowOff>167640</xdr:rowOff>
        </xdr:from>
        <xdr:to>
          <xdr:col>3</xdr:col>
          <xdr:colOff>1074420</xdr:colOff>
          <xdr:row>20</xdr:row>
          <xdr:rowOff>198120</xdr:rowOff>
        </xdr:to>
        <xdr:sp macro="" textlink="">
          <xdr:nvSpPr>
            <xdr:cNvPr id="7176" name="Button_SelectModeVWKFull" hidden="1">
              <a:extLst>
                <a:ext uri="{63B3BB69-23CF-44E3-9099-C40C66FF867C}">
                  <a14:compatExt spid="_x0000_s7176"/>
                </a:ext>
                <a:ext uri="{FF2B5EF4-FFF2-40B4-BE49-F238E27FC236}">
                  <a16:creationId xmlns:a16="http://schemas.microsoft.com/office/drawing/2014/main" id="{71E609A5-670F-493A-BD3A-FE605195F22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VWK Voll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1158240</xdr:colOff>
          <xdr:row>19</xdr:row>
          <xdr:rowOff>167640</xdr:rowOff>
        </xdr:from>
        <xdr:to>
          <xdr:col>4</xdr:col>
          <xdr:colOff>640080</xdr:colOff>
          <xdr:row>20</xdr:row>
          <xdr:rowOff>198120</xdr:rowOff>
        </xdr:to>
        <xdr:sp macro="" textlink="">
          <xdr:nvSpPr>
            <xdr:cNvPr id="7177" name="Button_SelectModeVWKPrint" hidden="1">
              <a:extLst>
                <a:ext uri="{63B3BB69-23CF-44E3-9099-C40C66FF867C}">
                  <a14:compatExt spid="_x0000_s7177"/>
                </a:ext>
                <a:ext uri="{FF2B5EF4-FFF2-40B4-BE49-F238E27FC236}">
                  <a16:creationId xmlns:a16="http://schemas.microsoft.com/office/drawing/2014/main" id="{CC9B52D3-A5D7-4973-B7BC-A55BBB3756F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VWK Druck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723900</xdr:colOff>
          <xdr:row>19</xdr:row>
          <xdr:rowOff>167640</xdr:rowOff>
        </xdr:from>
        <xdr:to>
          <xdr:col>5</xdr:col>
          <xdr:colOff>563880</xdr:colOff>
          <xdr:row>20</xdr:row>
          <xdr:rowOff>198120</xdr:rowOff>
        </xdr:to>
        <xdr:sp macro="" textlink="">
          <xdr:nvSpPr>
            <xdr:cNvPr id="7178" name="Button_SelectModeVOKFull" hidden="1">
              <a:extLst>
                <a:ext uri="{63B3BB69-23CF-44E3-9099-C40C66FF867C}">
                  <a14:compatExt spid="_x0000_s7178"/>
                </a:ext>
                <a:ext uri="{FF2B5EF4-FFF2-40B4-BE49-F238E27FC236}">
                  <a16:creationId xmlns:a16="http://schemas.microsoft.com/office/drawing/2014/main" id="{173ABAFD-9C37-4D05-B9A2-AD84C61F10D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VOK Voll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678180</xdr:colOff>
          <xdr:row>19</xdr:row>
          <xdr:rowOff>167640</xdr:rowOff>
        </xdr:from>
        <xdr:to>
          <xdr:col>5</xdr:col>
          <xdr:colOff>1409700</xdr:colOff>
          <xdr:row>20</xdr:row>
          <xdr:rowOff>198120</xdr:rowOff>
        </xdr:to>
        <xdr:sp macro="" textlink="">
          <xdr:nvSpPr>
            <xdr:cNvPr id="7179" name="Button_SelectModeVOKPrint" hidden="1">
              <a:extLst>
                <a:ext uri="{63B3BB69-23CF-44E3-9099-C40C66FF867C}">
                  <a14:compatExt spid="_x0000_s7179"/>
                </a:ext>
                <a:ext uri="{FF2B5EF4-FFF2-40B4-BE49-F238E27FC236}">
                  <a16:creationId xmlns:a16="http://schemas.microsoft.com/office/drawing/2014/main" id="{14A7BB44-E911-4EB0-9DAE-106E63914FA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VOK Druck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19</xdr:row>
          <xdr:rowOff>167640</xdr:rowOff>
        </xdr:from>
        <xdr:to>
          <xdr:col>3</xdr:col>
          <xdr:colOff>228600</xdr:colOff>
          <xdr:row>20</xdr:row>
          <xdr:rowOff>198120</xdr:rowOff>
        </xdr:to>
        <xdr:sp macro="" textlink="">
          <xdr:nvSpPr>
            <xdr:cNvPr id="7180" name="Button_SelectModeUser" hidden="1">
              <a:extLst>
                <a:ext uri="{63B3BB69-23CF-44E3-9099-C40C66FF867C}">
                  <a14:compatExt spid="_x0000_s7180"/>
                </a:ext>
                <a:ext uri="{FF2B5EF4-FFF2-40B4-BE49-F238E27FC236}">
                  <a16:creationId xmlns:a16="http://schemas.microsoft.com/office/drawing/2014/main" id="{14C35907-3C25-41FD-9535-7D23563EFD0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Antrag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8</xdr:row>
          <xdr:rowOff>7620</xdr:rowOff>
        </xdr:from>
        <xdr:to>
          <xdr:col>6</xdr:col>
          <xdr:colOff>1188720</xdr:colOff>
          <xdr:row>10</xdr:row>
          <xdr:rowOff>152400</xdr:rowOff>
        </xdr:to>
        <xdr:sp macro="" textlink="">
          <xdr:nvSpPr>
            <xdr:cNvPr id="7181" name="Button_DuplicateSheet" hidden="1">
              <a:extLst>
                <a:ext uri="{63B3BB69-23CF-44E3-9099-C40C66FF867C}">
                  <a14:compatExt spid="_x0000_s7181"/>
                </a:ext>
                <a:ext uri="{FF2B5EF4-FFF2-40B4-BE49-F238E27FC236}">
                  <a16:creationId xmlns:a16="http://schemas.microsoft.com/office/drawing/2014/main" id="{F647EABD-7329-417C-A0AA-52D70FF7172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Belegaufstellung kopieren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685800</xdr:colOff>
          <xdr:row>13</xdr:row>
          <xdr:rowOff>0</xdr:rowOff>
        </xdr:from>
        <xdr:to>
          <xdr:col>5</xdr:col>
          <xdr:colOff>990600</xdr:colOff>
          <xdr:row>15</xdr:row>
          <xdr:rowOff>7620</xdr:rowOff>
        </xdr:to>
        <xdr:sp macro="" textlink="">
          <xdr:nvSpPr>
            <xdr:cNvPr id="7182" name="RadioButton_TaxDeductEnable" hidden="1">
              <a:extLst>
                <a:ext uri="{63B3BB69-23CF-44E3-9099-C40C66FF867C}">
                  <a14:compatExt spid="_x0000_s7182"/>
                </a:ext>
                <a:ext uri="{FF2B5EF4-FFF2-40B4-BE49-F238E27FC236}">
                  <a16:creationId xmlns:a16="http://schemas.microsoft.com/office/drawing/2014/main" id="{9F9B5C6E-A226-43A8-88BC-7AF4BA3B234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1082040</xdr:colOff>
          <xdr:row>13</xdr:row>
          <xdr:rowOff>0</xdr:rowOff>
        </xdr:from>
        <xdr:to>
          <xdr:col>6</xdr:col>
          <xdr:colOff>0</xdr:colOff>
          <xdr:row>15</xdr:row>
          <xdr:rowOff>7620</xdr:rowOff>
        </xdr:to>
        <xdr:sp macro="" textlink="">
          <xdr:nvSpPr>
            <xdr:cNvPr id="7183" name="RadioButton_TaxDeductDisable" hidden="1">
              <a:extLst>
                <a:ext uri="{63B3BB69-23CF-44E3-9099-C40C66FF867C}">
                  <a14:compatExt spid="_x0000_s7183"/>
                </a:ext>
                <a:ext uri="{FF2B5EF4-FFF2-40B4-BE49-F238E27FC236}">
                  <a16:creationId xmlns:a16="http://schemas.microsoft.com/office/drawing/2014/main" id="{7BD274A4-A11D-428B-B0CC-895A73F6FE5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670560</xdr:colOff>
          <xdr:row>23</xdr:row>
          <xdr:rowOff>38100</xdr:rowOff>
        </xdr:from>
        <xdr:to>
          <xdr:col>6</xdr:col>
          <xdr:colOff>205740</xdr:colOff>
          <xdr:row>23</xdr:row>
          <xdr:rowOff>190500</xdr:rowOff>
        </xdr:to>
        <xdr:sp macro="" textlink="">
          <xdr:nvSpPr>
            <xdr:cNvPr id="7184" name="Button_AddMultipleReceipts" hidden="1">
              <a:extLst>
                <a:ext uri="{63B3BB69-23CF-44E3-9099-C40C66FF867C}">
                  <a14:compatExt spid="_x0000_s7184"/>
                </a:ext>
                <a:ext uri="{FF2B5EF4-FFF2-40B4-BE49-F238E27FC236}">
                  <a16:creationId xmlns:a16="http://schemas.microsoft.com/office/drawing/2014/main" id="{C7147849-BFDC-4F91-8B43-AC1DBA47A29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Viele Zeilen hinzufg. 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13</xdr:row>
          <xdr:rowOff>7620</xdr:rowOff>
        </xdr:from>
        <xdr:to>
          <xdr:col>6</xdr:col>
          <xdr:colOff>1188720</xdr:colOff>
          <xdr:row>16</xdr:row>
          <xdr:rowOff>152400</xdr:rowOff>
        </xdr:to>
        <xdr:sp macro="" textlink="">
          <xdr:nvSpPr>
            <xdr:cNvPr id="7185" name="Button_RemoveMacros" hidden="1">
              <a:extLst>
                <a:ext uri="{63B3BB69-23CF-44E3-9099-C40C66FF867C}">
                  <a14:compatExt spid="_x0000_s7185"/>
                </a:ext>
                <a:ext uri="{FF2B5EF4-FFF2-40B4-BE49-F238E27FC236}">
                  <a16:creationId xmlns:a16="http://schemas.microsoft.com/office/drawing/2014/main" id="{888480C7-7A1D-4945-B6BA-230845B5675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Aufstellung zur Abgabe sichern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17</xdr:row>
          <xdr:rowOff>114300</xdr:rowOff>
        </xdr:from>
        <xdr:to>
          <xdr:col>6</xdr:col>
          <xdr:colOff>1188720</xdr:colOff>
          <xdr:row>19</xdr:row>
          <xdr:rowOff>160020</xdr:rowOff>
        </xdr:to>
        <xdr:sp macro="" textlink="">
          <xdr:nvSpPr>
            <xdr:cNvPr id="7186" name="Button_ExportToLEW" hidden="1">
              <a:extLst>
                <a:ext uri="{63B3BB69-23CF-44E3-9099-C40C66FF867C}">
                  <a14:compatExt spid="_x0000_s7186"/>
                </a:ext>
                <a:ext uri="{FF2B5EF4-FFF2-40B4-BE49-F238E27FC236}">
                  <a16:creationId xmlns:a16="http://schemas.microsoft.com/office/drawing/2014/main" id="{971BB595-8562-4CF3-B03F-E7798E0046E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LEW-Export</a:t>
              </a:r>
            </a:p>
          </xdr:txBody>
        </xdr:sp>
        <xdr:clientData fPrintsWithSheet="0"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419100</xdr:colOff>
          <xdr:row>21</xdr:row>
          <xdr:rowOff>45720</xdr:rowOff>
        </xdr:from>
        <xdr:to>
          <xdr:col>5</xdr:col>
          <xdr:colOff>7620</xdr:colOff>
          <xdr:row>21</xdr:row>
          <xdr:rowOff>198120</xdr:rowOff>
        </xdr:to>
        <xdr:sp macro="" textlink="">
          <xdr:nvSpPr>
            <xdr:cNvPr id="8195" name="Button_AddReceipt" hidden="1">
              <a:extLst>
                <a:ext uri="{63B3BB69-23CF-44E3-9099-C40C66FF867C}">
                  <a14:compatExt spid="_x0000_s8195"/>
                </a:ext>
                <a:ext uri="{FF2B5EF4-FFF2-40B4-BE49-F238E27FC236}">
                  <a16:creationId xmlns:a16="http://schemas.microsoft.com/office/drawing/2014/main" id="{09D91752-715E-4A28-AB65-D38C66DDA78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Zeile hinzufügen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21</xdr:row>
          <xdr:rowOff>45720</xdr:rowOff>
        </xdr:from>
        <xdr:to>
          <xdr:col>5</xdr:col>
          <xdr:colOff>1264920</xdr:colOff>
          <xdr:row>21</xdr:row>
          <xdr:rowOff>198120</xdr:rowOff>
        </xdr:to>
        <xdr:sp macro="" textlink="">
          <xdr:nvSpPr>
            <xdr:cNvPr id="8196" name="Button_DelReceipt" hidden="1">
              <a:extLst>
                <a:ext uri="{63B3BB69-23CF-44E3-9099-C40C66FF867C}">
                  <a14:compatExt spid="_x0000_s8196"/>
                </a:ext>
                <a:ext uri="{FF2B5EF4-FFF2-40B4-BE49-F238E27FC236}">
                  <a16:creationId xmlns:a16="http://schemas.microsoft.com/office/drawing/2014/main" id="{7BA7C9CB-D48D-4DFA-8076-0A9C5CF5041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Zeile löschen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137160</xdr:colOff>
          <xdr:row>2</xdr:row>
          <xdr:rowOff>7620</xdr:rowOff>
        </xdr:from>
        <xdr:to>
          <xdr:col>8</xdr:col>
          <xdr:colOff>83820</xdr:colOff>
          <xdr:row>4</xdr:row>
          <xdr:rowOff>152400</xdr:rowOff>
        </xdr:to>
        <xdr:sp macro="" textlink="">
          <xdr:nvSpPr>
            <xdr:cNvPr id="8197" name="Button_EraseAll" hidden="1">
              <a:extLst>
                <a:ext uri="{63B3BB69-23CF-44E3-9099-C40C66FF867C}">
                  <a14:compatExt spid="_x0000_s8197"/>
                </a:ext>
                <a:ext uri="{FF2B5EF4-FFF2-40B4-BE49-F238E27FC236}">
                  <a16:creationId xmlns:a16="http://schemas.microsoft.com/office/drawing/2014/main" id="{60E67EAB-451A-43CF-B54B-21D95C304CE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Belegaufstellung löschen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861060</xdr:colOff>
          <xdr:row>17</xdr:row>
          <xdr:rowOff>190500</xdr:rowOff>
        </xdr:from>
        <xdr:to>
          <xdr:col>5</xdr:col>
          <xdr:colOff>129540</xdr:colOff>
          <xdr:row>18</xdr:row>
          <xdr:rowOff>190500</xdr:rowOff>
        </xdr:to>
        <xdr:sp macro="" textlink="">
          <xdr:nvSpPr>
            <xdr:cNvPr id="8198" name="Button_SelectModeVWKPrint" hidden="1">
              <a:extLst>
                <a:ext uri="{63B3BB69-23CF-44E3-9099-C40C66FF867C}">
                  <a14:compatExt spid="_x0000_s8198"/>
                </a:ext>
                <a:ext uri="{FF2B5EF4-FFF2-40B4-BE49-F238E27FC236}">
                  <a16:creationId xmlns:a16="http://schemas.microsoft.com/office/drawing/2014/main" id="{217A1C9E-FABE-427D-8F0B-F688A872A06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VWK Druck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</xdr:colOff>
          <xdr:row>17</xdr:row>
          <xdr:rowOff>190500</xdr:rowOff>
        </xdr:from>
        <xdr:to>
          <xdr:col>4</xdr:col>
          <xdr:colOff>754380</xdr:colOff>
          <xdr:row>18</xdr:row>
          <xdr:rowOff>190500</xdr:rowOff>
        </xdr:to>
        <xdr:sp macro="" textlink="">
          <xdr:nvSpPr>
            <xdr:cNvPr id="8199" name="Button_SelectModeVWKFull" hidden="1">
              <a:extLst>
                <a:ext uri="{63B3BB69-23CF-44E3-9099-C40C66FF867C}">
                  <a14:compatExt spid="_x0000_s8199"/>
                </a:ext>
                <a:ext uri="{FF2B5EF4-FFF2-40B4-BE49-F238E27FC236}">
                  <a16:creationId xmlns:a16="http://schemas.microsoft.com/office/drawing/2014/main" id="{C0B28BF4-16CD-4F14-9CAA-ADBCF9FDE6C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VWK Voll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17</xdr:row>
          <xdr:rowOff>190500</xdr:rowOff>
        </xdr:from>
        <xdr:to>
          <xdr:col>6</xdr:col>
          <xdr:colOff>1043940</xdr:colOff>
          <xdr:row>18</xdr:row>
          <xdr:rowOff>190500</xdr:rowOff>
        </xdr:to>
        <xdr:sp macro="" textlink="">
          <xdr:nvSpPr>
            <xdr:cNvPr id="8200" name="Button_SelectModeVOKPrint" hidden="1">
              <a:extLst>
                <a:ext uri="{63B3BB69-23CF-44E3-9099-C40C66FF867C}">
                  <a14:compatExt spid="_x0000_s8200"/>
                </a:ext>
                <a:ext uri="{FF2B5EF4-FFF2-40B4-BE49-F238E27FC236}">
                  <a16:creationId xmlns:a16="http://schemas.microsoft.com/office/drawing/2014/main" id="{84B3D44F-A70D-4495-B6CC-8BB5170C400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VOK Druck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845820</xdr:colOff>
          <xdr:row>17</xdr:row>
          <xdr:rowOff>190500</xdr:rowOff>
        </xdr:from>
        <xdr:to>
          <xdr:col>6</xdr:col>
          <xdr:colOff>114300</xdr:colOff>
          <xdr:row>18</xdr:row>
          <xdr:rowOff>190500</xdr:rowOff>
        </xdr:to>
        <xdr:sp macro="" textlink="">
          <xdr:nvSpPr>
            <xdr:cNvPr id="8201" name="Button_SelectModeVOKFull" hidden="1">
              <a:extLst>
                <a:ext uri="{63B3BB69-23CF-44E3-9099-C40C66FF867C}">
                  <a14:compatExt spid="_x0000_s8201"/>
                </a:ext>
                <a:ext uri="{FF2B5EF4-FFF2-40B4-BE49-F238E27FC236}">
                  <a16:creationId xmlns:a16="http://schemas.microsoft.com/office/drawing/2014/main" id="{7BB4C3A6-8280-4B14-9F2B-A49ADDFF4D1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VOK Voll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312420</xdr:colOff>
          <xdr:row>2</xdr:row>
          <xdr:rowOff>7620</xdr:rowOff>
        </xdr:from>
        <xdr:to>
          <xdr:col>9</xdr:col>
          <xdr:colOff>259080</xdr:colOff>
          <xdr:row>4</xdr:row>
          <xdr:rowOff>152400</xdr:rowOff>
        </xdr:to>
        <xdr:sp macro="" textlink="">
          <xdr:nvSpPr>
            <xdr:cNvPr id="8202" name="Button_UnlockAll" hidden="1">
              <a:extLst>
                <a:ext uri="{63B3BB69-23CF-44E3-9099-C40C66FF867C}">
                  <a14:compatExt spid="_x0000_s8202"/>
                </a:ext>
                <a:ext uri="{FF2B5EF4-FFF2-40B4-BE49-F238E27FC236}">
                  <a16:creationId xmlns:a16="http://schemas.microsoft.com/office/drawing/2014/main" id="{60D1CDD5-2C32-4BE3-9553-BAD8A1DBDDC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Schutz aufheben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160020</xdr:colOff>
          <xdr:row>17</xdr:row>
          <xdr:rowOff>190500</xdr:rowOff>
        </xdr:from>
        <xdr:to>
          <xdr:col>3</xdr:col>
          <xdr:colOff>358140</xdr:colOff>
          <xdr:row>18</xdr:row>
          <xdr:rowOff>190500</xdr:rowOff>
        </xdr:to>
        <xdr:sp macro="" textlink="">
          <xdr:nvSpPr>
            <xdr:cNvPr id="8203" name="Button_SelectModeUser" hidden="1">
              <a:extLst>
                <a:ext uri="{63B3BB69-23CF-44E3-9099-C40C66FF867C}">
                  <a14:compatExt spid="_x0000_s8203"/>
                </a:ext>
                <a:ext uri="{FF2B5EF4-FFF2-40B4-BE49-F238E27FC236}">
                  <a16:creationId xmlns:a16="http://schemas.microsoft.com/office/drawing/2014/main" id="{B58E185E-3D41-40D5-A3FC-EF7C3A71E2F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Antrag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312420</xdr:colOff>
          <xdr:row>6</xdr:row>
          <xdr:rowOff>7620</xdr:rowOff>
        </xdr:from>
        <xdr:to>
          <xdr:col>9</xdr:col>
          <xdr:colOff>259080</xdr:colOff>
          <xdr:row>8</xdr:row>
          <xdr:rowOff>152400</xdr:rowOff>
        </xdr:to>
        <xdr:sp macro="" textlink="">
          <xdr:nvSpPr>
            <xdr:cNvPr id="8204" name="Button_LockAll" hidden="1">
              <a:extLst>
                <a:ext uri="{63B3BB69-23CF-44E3-9099-C40C66FF867C}">
                  <a14:compatExt spid="_x0000_s8204"/>
                </a:ext>
                <a:ext uri="{FF2B5EF4-FFF2-40B4-BE49-F238E27FC236}">
                  <a16:creationId xmlns:a16="http://schemas.microsoft.com/office/drawing/2014/main" id="{FFD0B642-4DC6-4FFF-B54F-BDD40F48116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Schutz aktivieren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137160</xdr:colOff>
          <xdr:row>6</xdr:row>
          <xdr:rowOff>7620</xdr:rowOff>
        </xdr:from>
        <xdr:to>
          <xdr:col>8</xdr:col>
          <xdr:colOff>83820</xdr:colOff>
          <xdr:row>8</xdr:row>
          <xdr:rowOff>152400</xdr:rowOff>
        </xdr:to>
        <xdr:sp macro="" textlink="">
          <xdr:nvSpPr>
            <xdr:cNvPr id="8205" name="Button_DuplicateSheet" hidden="1">
              <a:extLst>
                <a:ext uri="{63B3BB69-23CF-44E3-9099-C40C66FF867C}">
                  <a14:compatExt spid="_x0000_s8205"/>
                </a:ext>
                <a:ext uri="{FF2B5EF4-FFF2-40B4-BE49-F238E27FC236}">
                  <a16:creationId xmlns:a16="http://schemas.microsoft.com/office/drawing/2014/main" id="{4F7A14DE-1D6D-411D-B848-F8977F2BE96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Belegaufstellung kopieren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21</xdr:row>
          <xdr:rowOff>45720</xdr:rowOff>
        </xdr:from>
        <xdr:to>
          <xdr:col>6</xdr:col>
          <xdr:colOff>1066800</xdr:colOff>
          <xdr:row>21</xdr:row>
          <xdr:rowOff>198120</xdr:rowOff>
        </xdr:to>
        <xdr:sp macro="" textlink="">
          <xdr:nvSpPr>
            <xdr:cNvPr id="8206" name="Button_AddMultipleReceipts" hidden="1">
              <a:extLst>
                <a:ext uri="{63B3BB69-23CF-44E3-9099-C40C66FF867C}">
                  <a14:compatExt spid="_x0000_s8206"/>
                </a:ext>
                <a:ext uri="{FF2B5EF4-FFF2-40B4-BE49-F238E27FC236}">
                  <a16:creationId xmlns:a16="http://schemas.microsoft.com/office/drawing/2014/main" id="{9ACD69F5-54B4-4844-9AE5-7F5FEE65543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Viele Zeilen hinzufg.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10</xdr:row>
          <xdr:rowOff>60960</xdr:rowOff>
        </xdr:from>
        <xdr:to>
          <xdr:col>6</xdr:col>
          <xdr:colOff>464820</xdr:colOff>
          <xdr:row>12</xdr:row>
          <xdr:rowOff>0</xdr:rowOff>
        </xdr:to>
        <xdr:sp macro="" textlink="">
          <xdr:nvSpPr>
            <xdr:cNvPr id="8207" name="RadioButton_TaxDeductEnable" hidden="1">
              <a:extLst>
                <a:ext uri="{63B3BB69-23CF-44E3-9099-C40C66FF867C}">
                  <a14:compatExt spid="_x0000_s8207"/>
                </a:ext>
                <a:ext uri="{FF2B5EF4-FFF2-40B4-BE49-F238E27FC236}">
                  <a16:creationId xmlns:a16="http://schemas.microsoft.com/office/drawing/2014/main" id="{4E39B4A7-FE8B-4008-800A-84360C5BFDC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556260</xdr:colOff>
          <xdr:row>10</xdr:row>
          <xdr:rowOff>60960</xdr:rowOff>
        </xdr:from>
        <xdr:to>
          <xdr:col>6</xdr:col>
          <xdr:colOff>998220</xdr:colOff>
          <xdr:row>12</xdr:row>
          <xdr:rowOff>0</xdr:rowOff>
        </xdr:to>
        <xdr:sp macro="" textlink="">
          <xdr:nvSpPr>
            <xdr:cNvPr id="8208" name="RadioButton_TaxDeductDisable" hidden="1">
              <a:extLst>
                <a:ext uri="{63B3BB69-23CF-44E3-9099-C40C66FF867C}">
                  <a14:compatExt spid="_x0000_s8208"/>
                </a:ext>
                <a:ext uri="{FF2B5EF4-FFF2-40B4-BE49-F238E27FC236}">
                  <a16:creationId xmlns:a16="http://schemas.microsoft.com/office/drawing/2014/main" id="{0357FB2C-EF6B-41AE-ABD7-8B32C90A67F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160020</xdr:colOff>
          <xdr:row>11</xdr:row>
          <xdr:rowOff>15240</xdr:rowOff>
        </xdr:from>
        <xdr:to>
          <xdr:col>8</xdr:col>
          <xdr:colOff>99060</xdr:colOff>
          <xdr:row>14</xdr:row>
          <xdr:rowOff>160020</xdr:rowOff>
        </xdr:to>
        <xdr:sp macro="" textlink="">
          <xdr:nvSpPr>
            <xdr:cNvPr id="8209" name="Button_RemoveMacros" hidden="1">
              <a:extLst>
                <a:ext uri="{63B3BB69-23CF-44E3-9099-C40C66FF867C}">
                  <a14:compatExt spid="_x0000_s8209"/>
                </a:ext>
                <a:ext uri="{FF2B5EF4-FFF2-40B4-BE49-F238E27FC236}">
                  <a16:creationId xmlns:a16="http://schemas.microsoft.com/office/drawing/2014/main" id="{6F374F19-9362-4917-97DF-A22247EF7CE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Aufstellung zur Abgabe sichern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160020</xdr:colOff>
          <xdr:row>15</xdr:row>
          <xdr:rowOff>129540</xdr:rowOff>
        </xdr:from>
        <xdr:to>
          <xdr:col>8</xdr:col>
          <xdr:colOff>99060</xdr:colOff>
          <xdr:row>17</xdr:row>
          <xdr:rowOff>175260</xdr:rowOff>
        </xdr:to>
        <xdr:sp macro="" textlink="">
          <xdr:nvSpPr>
            <xdr:cNvPr id="8210" name="Button_ExportToLEW" hidden="1">
              <a:extLst>
                <a:ext uri="{63B3BB69-23CF-44E3-9099-C40C66FF867C}">
                  <a14:compatExt spid="_x0000_s8210"/>
                </a:ext>
                <a:ext uri="{FF2B5EF4-FFF2-40B4-BE49-F238E27FC236}">
                  <a16:creationId xmlns:a16="http://schemas.microsoft.com/office/drawing/2014/main" id="{EF819317-286C-4ED7-9E26-A5AB7137742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LEW-Export</a:t>
              </a:r>
            </a:p>
          </xdr:txBody>
        </xdr:sp>
        <xdr:clientData fPrintsWithSheet="0"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1219200</xdr:colOff>
          <xdr:row>20</xdr:row>
          <xdr:rowOff>45720</xdr:rowOff>
        </xdr:from>
        <xdr:to>
          <xdr:col>5</xdr:col>
          <xdr:colOff>883920</xdr:colOff>
          <xdr:row>20</xdr:row>
          <xdr:rowOff>198120</xdr:rowOff>
        </xdr:to>
        <xdr:sp macro="" textlink="">
          <xdr:nvSpPr>
            <xdr:cNvPr id="9219" name="Button_AddWorker" hidden="1">
              <a:extLst>
                <a:ext uri="{63B3BB69-23CF-44E3-9099-C40C66FF867C}">
                  <a14:compatExt spid="_x0000_s9219"/>
                </a:ext>
                <a:ext uri="{FF2B5EF4-FFF2-40B4-BE49-F238E27FC236}">
                  <a16:creationId xmlns:a16="http://schemas.microsoft.com/office/drawing/2014/main" id="{0103C1AA-93E2-4094-8D94-24E5191B266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Zeile hinzufügen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982980</xdr:colOff>
          <xdr:row>20</xdr:row>
          <xdr:rowOff>45720</xdr:rowOff>
        </xdr:from>
        <xdr:to>
          <xdr:col>6</xdr:col>
          <xdr:colOff>167640</xdr:colOff>
          <xdr:row>20</xdr:row>
          <xdr:rowOff>198120</xdr:rowOff>
        </xdr:to>
        <xdr:sp macro="" textlink="">
          <xdr:nvSpPr>
            <xdr:cNvPr id="9220" name="Button_DelWorker" hidden="1">
              <a:extLst>
                <a:ext uri="{63B3BB69-23CF-44E3-9099-C40C66FF867C}">
                  <a14:compatExt spid="_x0000_s9220"/>
                </a:ext>
                <a:ext uri="{FF2B5EF4-FFF2-40B4-BE49-F238E27FC236}">
                  <a16:creationId xmlns:a16="http://schemas.microsoft.com/office/drawing/2014/main" id="{A9BC67EA-B04D-4BD5-8756-67F6EADE740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Zeile löschen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53340</xdr:colOff>
          <xdr:row>35</xdr:row>
          <xdr:rowOff>45720</xdr:rowOff>
        </xdr:from>
        <xdr:to>
          <xdr:col>4</xdr:col>
          <xdr:colOff>1120140</xdr:colOff>
          <xdr:row>35</xdr:row>
          <xdr:rowOff>198120</xdr:rowOff>
        </xdr:to>
        <xdr:sp macro="" textlink="">
          <xdr:nvSpPr>
            <xdr:cNvPr id="9221" name="Button_AddReceipt" hidden="1">
              <a:extLst>
                <a:ext uri="{63B3BB69-23CF-44E3-9099-C40C66FF867C}">
                  <a14:compatExt spid="_x0000_s9221"/>
                </a:ext>
                <a:ext uri="{FF2B5EF4-FFF2-40B4-BE49-F238E27FC236}">
                  <a16:creationId xmlns:a16="http://schemas.microsoft.com/office/drawing/2014/main" id="{E2C2AE40-F4EE-402D-AB6B-DB5D52C592D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Zeile hinzufügen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1203960</xdr:colOff>
          <xdr:row>35</xdr:row>
          <xdr:rowOff>45720</xdr:rowOff>
        </xdr:from>
        <xdr:to>
          <xdr:col>5</xdr:col>
          <xdr:colOff>868680</xdr:colOff>
          <xdr:row>35</xdr:row>
          <xdr:rowOff>198120</xdr:rowOff>
        </xdr:to>
        <xdr:sp macro="" textlink="">
          <xdr:nvSpPr>
            <xdr:cNvPr id="9222" name="Button_DelReceipt" hidden="1">
              <a:extLst>
                <a:ext uri="{63B3BB69-23CF-44E3-9099-C40C66FF867C}">
                  <a14:compatExt spid="_x0000_s9222"/>
                </a:ext>
                <a:ext uri="{FF2B5EF4-FFF2-40B4-BE49-F238E27FC236}">
                  <a16:creationId xmlns:a16="http://schemas.microsoft.com/office/drawing/2014/main" id="{C0103323-E75C-4631-8EC6-506AF77C660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Zeile löschen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137160</xdr:colOff>
          <xdr:row>2</xdr:row>
          <xdr:rowOff>7620</xdr:rowOff>
        </xdr:from>
        <xdr:to>
          <xdr:col>8</xdr:col>
          <xdr:colOff>83820</xdr:colOff>
          <xdr:row>4</xdr:row>
          <xdr:rowOff>152400</xdr:rowOff>
        </xdr:to>
        <xdr:sp macro="" textlink="">
          <xdr:nvSpPr>
            <xdr:cNvPr id="9223" name="Button_EraseAll" hidden="1">
              <a:extLst>
                <a:ext uri="{63B3BB69-23CF-44E3-9099-C40C66FF867C}">
                  <a14:compatExt spid="_x0000_s9223"/>
                </a:ext>
                <a:ext uri="{FF2B5EF4-FFF2-40B4-BE49-F238E27FC236}">
                  <a16:creationId xmlns:a16="http://schemas.microsoft.com/office/drawing/2014/main" id="{F6C74C2A-157B-41FE-BF9C-2F7865021C2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Belegaufstellung löschen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1173480</xdr:colOff>
          <xdr:row>17</xdr:row>
          <xdr:rowOff>190500</xdr:rowOff>
        </xdr:from>
        <xdr:to>
          <xdr:col>5</xdr:col>
          <xdr:colOff>510540</xdr:colOff>
          <xdr:row>18</xdr:row>
          <xdr:rowOff>190500</xdr:rowOff>
        </xdr:to>
        <xdr:sp macro="" textlink="">
          <xdr:nvSpPr>
            <xdr:cNvPr id="9224" name="Button_SelectModeVWKPrint" hidden="1">
              <a:extLst>
                <a:ext uri="{63B3BB69-23CF-44E3-9099-C40C66FF867C}">
                  <a14:compatExt spid="_x0000_s9224"/>
                </a:ext>
                <a:ext uri="{FF2B5EF4-FFF2-40B4-BE49-F238E27FC236}">
                  <a16:creationId xmlns:a16="http://schemas.microsoft.com/office/drawing/2014/main" id="{F8EB99C7-4B36-4454-BF21-0770D54F38B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VWK Druck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335280</xdr:colOff>
          <xdr:row>17</xdr:row>
          <xdr:rowOff>190500</xdr:rowOff>
        </xdr:from>
        <xdr:to>
          <xdr:col>4</xdr:col>
          <xdr:colOff>1074420</xdr:colOff>
          <xdr:row>18</xdr:row>
          <xdr:rowOff>190500</xdr:rowOff>
        </xdr:to>
        <xdr:sp macro="" textlink="">
          <xdr:nvSpPr>
            <xdr:cNvPr id="9225" name="Button_SelectModeVWKFull" hidden="1">
              <a:extLst>
                <a:ext uri="{63B3BB69-23CF-44E3-9099-C40C66FF867C}">
                  <a14:compatExt spid="_x0000_s9225"/>
                </a:ext>
                <a:ext uri="{FF2B5EF4-FFF2-40B4-BE49-F238E27FC236}">
                  <a16:creationId xmlns:a16="http://schemas.microsoft.com/office/drawing/2014/main" id="{77FE1EAE-A9D4-42BC-ACD6-74410002CE9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VWK Voll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17</xdr:row>
          <xdr:rowOff>190500</xdr:rowOff>
        </xdr:from>
        <xdr:to>
          <xdr:col>6</xdr:col>
          <xdr:colOff>792480</xdr:colOff>
          <xdr:row>18</xdr:row>
          <xdr:rowOff>190500</xdr:rowOff>
        </xdr:to>
        <xdr:sp macro="" textlink="">
          <xdr:nvSpPr>
            <xdr:cNvPr id="9226" name="Button_SelectModeVOKPrint" hidden="1">
              <a:extLst>
                <a:ext uri="{63B3BB69-23CF-44E3-9099-C40C66FF867C}">
                  <a14:compatExt spid="_x0000_s9226"/>
                </a:ext>
                <a:ext uri="{FF2B5EF4-FFF2-40B4-BE49-F238E27FC236}">
                  <a16:creationId xmlns:a16="http://schemas.microsoft.com/office/drawing/2014/main" id="{48E38334-7FDC-4D29-B51F-1520C7DCC38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VOK Druck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1089660</xdr:colOff>
          <xdr:row>17</xdr:row>
          <xdr:rowOff>190500</xdr:rowOff>
        </xdr:from>
        <xdr:to>
          <xdr:col>5</xdr:col>
          <xdr:colOff>1828800</xdr:colOff>
          <xdr:row>18</xdr:row>
          <xdr:rowOff>190500</xdr:rowOff>
        </xdr:to>
        <xdr:sp macro="" textlink="">
          <xdr:nvSpPr>
            <xdr:cNvPr id="9227" name="Button_SelectModeVOKFull" hidden="1">
              <a:extLst>
                <a:ext uri="{63B3BB69-23CF-44E3-9099-C40C66FF867C}">
                  <a14:compatExt spid="_x0000_s9227"/>
                </a:ext>
                <a:ext uri="{FF2B5EF4-FFF2-40B4-BE49-F238E27FC236}">
                  <a16:creationId xmlns:a16="http://schemas.microsoft.com/office/drawing/2014/main" id="{7F7268DB-A25B-4266-A707-A1AB3BC626E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VOK Voll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312420</xdr:colOff>
          <xdr:row>2</xdr:row>
          <xdr:rowOff>7620</xdr:rowOff>
        </xdr:from>
        <xdr:to>
          <xdr:col>9</xdr:col>
          <xdr:colOff>259080</xdr:colOff>
          <xdr:row>4</xdr:row>
          <xdr:rowOff>152400</xdr:rowOff>
        </xdr:to>
        <xdr:sp macro="" textlink="">
          <xdr:nvSpPr>
            <xdr:cNvPr id="9228" name="Button_UnlockAll" hidden="1">
              <a:extLst>
                <a:ext uri="{63B3BB69-23CF-44E3-9099-C40C66FF867C}">
                  <a14:compatExt spid="_x0000_s9228"/>
                </a:ext>
                <a:ext uri="{FF2B5EF4-FFF2-40B4-BE49-F238E27FC236}">
                  <a16:creationId xmlns:a16="http://schemas.microsoft.com/office/drawing/2014/main" id="{147020F1-A05E-459C-89B8-857D72210D2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Schutz aufheben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160020</xdr:colOff>
          <xdr:row>17</xdr:row>
          <xdr:rowOff>190500</xdr:rowOff>
        </xdr:from>
        <xdr:to>
          <xdr:col>3</xdr:col>
          <xdr:colOff>358140</xdr:colOff>
          <xdr:row>18</xdr:row>
          <xdr:rowOff>190500</xdr:rowOff>
        </xdr:to>
        <xdr:sp macro="" textlink="">
          <xdr:nvSpPr>
            <xdr:cNvPr id="9229" name="Button_SelectModeUser" hidden="1">
              <a:extLst>
                <a:ext uri="{63B3BB69-23CF-44E3-9099-C40C66FF867C}">
                  <a14:compatExt spid="_x0000_s9229"/>
                </a:ext>
                <a:ext uri="{FF2B5EF4-FFF2-40B4-BE49-F238E27FC236}">
                  <a16:creationId xmlns:a16="http://schemas.microsoft.com/office/drawing/2014/main" id="{A6636268-8F2B-4890-AAC5-A08D6A639F7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Antrag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312420</xdr:colOff>
          <xdr:row>6</xdr:row>
          <xdr:rowOff>7620</xdr:rowOff>
        </xdr:from>
        <xdr:to>
          <xdr:col>9</xdr:col>
          <xdr:colOff>259080</xdr:colOff>
          <xdr:row>8</xdr:row>
          <xdr:rowOff>152400</xdr:rowOff>
        </xdr:to>
        <xdr:sp macro="" textlink="">
          <xdr:nvSpPr>
            <xdr:cNvPr id="9230" name="Button_LockAll" hidden="1">
              <a:extLst>
                <a:ext uri="{63B3BB69-23CF-44E3-9099-C40C66FF867C}">
                  <a14:compatExt spid="_x0000_s9230"/>
                </a:ext>
                <a:ext uri="{FF2B5EF4-FFF2-40B4-BE49-F238E27FC236}">
                  <a16:creationId xmlns:a16="http://schemas.microsoft.com/office/drawing/2014/main" id="{657B6493-5656-4D08-9D2D-4DCEFBB07F2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Schutz aktivieren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137160</xdr:colOff>
          <xdr:row>6</xdr:row>
          <xdr:rowOff>7620</xdr:rowOff>
        </xdr:from>
        <xdr:to>
          <xdr:col>8</xdr:col>
          <xdr:colOff>83820</xdr:colOff>
          <xdr:row>8</xdr:row>
          <xdr:rowOff>152400</xdr:rowOff>
        </xdr:to>
        <xdr:sp macro="" textlink="">
          <xdr:nvSpPr>
            <xdr:cNvPr id="9231" name="Button_DuplicateSheet" hidden="1">
              <a:extLst>
                <a:ext uri="{63B3BB69-23CF-44E3-9099-C40C66FF867C}">
                  <a14:compatExt spid="_x0000_s9231"/>
                </a:ext>
                <a:ext uri="{FF2B5EF4-FFF2-40B4-BE49-F238E27FC236}">
                  <a16:creationId xmlns:a16="http://schemas.microsoft.com/office/drawing/2014/main" id="{6CE6713B-CABB-4D12-BE22-5C7A3108656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Belegaufstellung kopieren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10</xdr:row>
          <xdr:rowOff>60960</xdr:rowOff>
        </xdr:from>
        <xdr:to>
          <xdr:col>6</xdr:col>
          <xdr:colOff>419100</xdr:colOff>
          <xdr:row>12</xdr:row>
          <xdr:rowOff>0</xdr:rowOff>
        </xdr:to>
        <xdr:sp macro="" textlink="">
          <xdr:nvSpPr>
            <xdr:cNvPr id="9232" name="RadioButton_TaxDeductEnable" hidden="1">
              <a:extLst>
                <a:ext uri="{63B3BB69-23CF-44E3-9099-C40C66FF867C}">
                  <a14:compatExt spid="_x0000_s9232"/>
                </a:ext>
                <a:ext uri="{FF2B5EF4-FFF2-40B4-BE49-F238E27FC236}">
                  <a16:creationId xmlns:a16="http://schemas.microsoft.com/office/drawing/2014/main" id="{E5BC3FBE-F338-443D-8B8E-270D1882444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518160</xdr:colOff>
          <xdr:row>10</xdr:row>
          <xdr:rowOff>60960</xdr:rowOff>
        </xdr:from>
        <xdr:to>
          <xdr:col>6</xdr:col>
          <xdr:colOff>960120</xdr:colOff>
          <xdr:row>12</xdr:row>
          <xdr:rowOff>0</xdr:rowOff>
        </xdr:to>
        <xdr:sp macro="" textlink="">
          <xdr:nvSpPr>
            <xdr:cNvPr id="9233" name="RadioButton_TaxDeductDisable" hidden="1">
              <a:extLst>
                <a:ext uri="{63B3BB69-23CF-44E3-9099-C40C66FF867C}">
                  <a14:compatExt spid="_x0000_s9233"/>
                </a:ext>
                <a:ext uri="{FF2B5EF4-FFF2-40B4-BE49-F238E27FC236}">
                  <a16:creationId xmlns:a16="http://schemas.microsoft.com/office/drawing/2014/main" id="{6EE57B8A-6150-4C41-97E6-63F542ED561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975360</xdr:colOff>
          <xdr:row>35</xdr:row>
          <xdr:rowOff>45720</xdr:rowOff>
        </xdr:from>
        <xdr:to>
          <xdr:col>6</xdr:col>
          <xdr:colOff>160020</xdr:colOff>
          <xdr:row>35</xdr:row>
          <xdr:rowOff>198120</xdr:rowOff>
        </xdr:to>
        <xdr:sp macro="" textlink="">
          <xdr:nvSpPr>
            <xdr:cNvPr id="9234" name="Button_AddMultipleReceipts" hidden="1">
              <a:extLst>
                <a:ext uri="{63B3BB69-23CF-44E3-9099-C40C66FF867C}">
                  <a14:compatExt spid="_x0000_s9234"/>
                </a:ext>
                <a:ext uri="{FF2B5EF4-FFF2-40B4-BE49-F238E27FC236}">
                  <a16:creationId xmlns:a16="http://schemas.microsoft.com/office/drawing/2014/main" id="{D0FA9673-7521-416A-9AB1-CAAF53D2F5B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Viele Zeilen hinzufg.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137160</xdr:colOff>
          <xdr:row>11</xdr:row>
          <xdr:rowOff>7620</xdr:rowOff>
        </xdr:from>
        <xdr:to>
          <xdr:col>8</xdr:col>
          <xdr:colOff>83820</xdr:colOff>
          <xdr:row>14</xdr:row>
          <xdr:rowOff>152400</xdr:rowOff>
        </xdr:to>
        <xdr:sp macro="" textlink="">
          <xdr:nvSpPr>
            <xdr:cNvPr id="9235" name="Button_RemoveMacros" hidden="1">
              <a:extLst>
                <a:ext uri="{63B3BB69-23CF-44E3-9099-C40C66FF867C}">
                  <a14:compatExt spid="_x0000_s9235"/>
                </a:ext>
                <a:ext uri="{FF2B5EF4-FFF2-40B4-BE49-F238E27FC236}">
                  <a16:creationId xmlns:a16="http://schemas.microsoft.com/office/drawing/2014/main" id="{1F88C035-270A-4F2E-B340-FB70E1437B3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Aufstellung zur Abgabe sichern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137160</xdr:colOff>
          <xdr:row>15</xdr:row>
          <xdr:rowOff>114300</xdr:rowOff>
        </xdr:from>
        <xdr:to>
          <xdr:col>8</xdr:col>
          <xdr:colOff>83820</xdr:colOff>
          <xdr:row>17</xdr:row>
          <xdr:rowOff>160020</xdr:rowOff>
        </xdr:to>
        <xdr:sp macro="" textlink="">
          <xdr:nvSpPr>
            <xdr:cNvPr id="9236" name="Button_ExportToLEW" hidden="1">
              <a:extLst>
                <a:ext uri="{63B3BB69-23CF-44E3-9099-C40C66FF867C}">
                  <a14:compatExt spid="_x0000_s9236"/>
                </a:ext>
                <a:ext uri="{FF2B5EF4-FFF2-40B4-BE49-F238E27FC236}">
                  <a16:creationId xmlns:a16="http://schemas.microsoft.com/office/drawing/2014/main" id="{C4B445AA-6810-42E8-A2C4-F138F440663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LEW-Export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9" Type="http://schemas.openxmlformats.org/officeDocument/2006/relationships/ctrlProp" Target="../ctrlProps/ctrlProp35.xml"/><Relationship Id="rId21" Type="http://schemas.openxmlformats.org/officeDocument/2006/relationships/ctrlProp" Target="../ctrlProps/ctrlProp17.xml"/><Relationship Id="rId34" Type="http://schemas.openxmlformats.org/officeDocument/2006/relationships/ctrlProp" Target="../ctrlProps/ctrlProp30.xml"/><Relationship Id="rId42" Type="http://schemas.openxmlformats.org/officeDocument/2006/relationships/ctrlProp" Target="../ctrlProps/ctrlProp38.xml"/><Relationship Id="rId47" Type="http://schemas.openxmlformats.org/officeDocument/2006/relationships/ctrlProp" Target="../ctrlProps/ctrlProp43.xml"/><Relationship Id="rId50" Type="http://schemas.openxmlformats.org/officeDocument/2006/relationships/ctrlProp" Target="../ctrlProps/ctrlProp46.xml"/><Relationship Id="rId55" Type="http://schemas.openxmlformats.org/officeDocument/2006/relationships/ctrlProp" Target="../ctrlProps/ctrlProp5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33" Type="http://schemas.openxmlformats.org/officeDocument/2006/relationships/ctrlProp" Target="../ctrlProps/ctrlProp29.xml"/><Relationship Id="rId38" Type="http://schemas.openxmlformats.org/officeDocument/2006/relationships/ctrlProp" Target="../ctrlProps/ctrlProp34.xml"/><Relationship Id="rId46" Type="http://schemas.openxmlformats.org/officeDocument/2006/relationships/ctrlProp" Target="../ctrlProps/ctrlProp42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29" Type="http://schemas.openxmlformats.org/officeDocument/2006/relationships/ctrlProp" Target="../ctrlProps/ctrlProp25.xml"/><Relationship Id="rId41" Type="http://schemas.openxmlformats.org/officeDocument/2006/relationships/ctrlProp" Target="../ctrlProps/ctrlProp37.xml"/><Relationship Id="rId54" Type="http://schemas.openxmlformats.org/officeDocument/2006/relationships/ctrlProp" Target="../ctrlProps/ctrlProp50.xml"/><Relationship Id="rId1" Type="http://schemas.openxmlformats.org/officeDocument/2006/relationships/hyperlink" Target="http://www.ama.at/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32" Type="http://schemas.openxmlformats.org/officeDocument/2006/relationships/ctrlProp" Target="../ctrlProps/ctrlProp28.xml"/><Relationship Id="rId37" Type="http://schemas.openxmlformats.org/officeDocument/2006/relationships/ctrlProp" Target="../ctrlProps/ctrlProp33.xml"/><Relationship Id="rId40" Type="http://schemas.openxmlformats.org/officeDocument/2006/relationships/ctrlProp" Target="../ctrlProps/ctrlProp36.xml"/><Relationship Id="rId45" Type="http://schemas.openxmlformats.org/officeDocument/2006/relationships/ctrlProp" Target="../ctrlProps/ctrlProp41.xml"/><Relationship Id="rId53" Type="http://schemas.openxmlformats.org/officeDocument/2006/relationships/ctrlProp" Target="../ctrlProps/ctrlProp49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36" Type="http://schemas.openxmlformats.org/officeDocument/2006/relationships/ctrlProp" Target="../ctrlProps/ctrlProp32.xml"/><Relationship Id="rId49" Type="http://schemas.openxmlformats.org/officeDocument/2006/relationships/ctrlProp" Target="../ctrlProps/ctrlProp45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31" Type="http://schemas.openxmlformats.org/officeDocument/2006/relationships/ctrlProp" Target="../ctrlProps/ctrlProp27.xml"/><Relationship Id="rId44" Type="http://schemas.openxmlformats.org/officeDocument/2006/relationships/ctrlProp" Target="../ctrlProps/ctrlProp40.xml"/><Relationship Id="rId52" Type="http://schemas.openxmlformats.org/officeDocument/2006/relationships/ctrlProp" Target="../ctrlProps/ctrlProp48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Relationship Id="rId30" Type="http://schemas.openxmlformats.org/officeDocument/2006/relationships/ctrlProp" Target="../ctrlProps/ctrlProp26.xml"/><Relationship Id="rId35" Type="http://schemas.openxmlformats.org/officeDocument/2006/relationships/ctrlProp" Target="../ctrlProps/ctrlProp31.xml"/><Relationship Id="rId43" Type="http://schemas.openxmlformats.org/officeDocument/2006/relationships/ctrlProp" Target="../ctrlProps/ctrlProp39.xml"/><Relationship Id="rId48" Type="http://schemas.openxmlformats.org/officeDocument/2006/relationships/ctrlProp" Target="../ctrlProps/ctrlProp44.xml"/><Relationship Id="rId56" Type="http://schemas.openxmlformats.org/officeDocument/2006/relationships/ctrlProp" Target="../ctrlProps/ctrlProp52.xml"/><Relationship Id="rId8" Type="http://schemas.openxmlformats.org/officeDocument/2006/relationships/ctrlProp" Target="../ctrlProps/ctrlProp4.xml"/><Relationship Id="rId51" Type="http://schemas.openxmlformats.org/officeDocument/2006/relationships/ctrlProp" Target="../ctrlProps/ctrlProp47.xml"/><Relationship Id="rId3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81.xml"/><Relationship Id="rId13" Type="http://schemas.openxmlformats.org/officeDocument/2006/relationships/ctrlProp" Target="../ctrlProps/ctrlProp186.xml"/><Relationship Id="rId18" Type="http://schemas.openxmlformats.org/officeDocument/2006/relationships/ctrlProp" Target="../ctrlProps/ctrlProp191.xml"/><Relationship Id="rId3" Type="http://schemas.openxmlformats.org/officeDocument/2006/relationships/vmlDrawing" Target="../drawings/vmlDrawing8.vml"/><Relationship Id="rId7" Type="http://schemas.openxmlformats.org/officeDocument/2006/relationships/ctrlProp" Target="../ctrlProps/ctrlProp180.xml"/><Relationship Id="rId12" Type="http://schemas.openxmlformats.org/officeDocument/2006/relationships/ctrlProp" Target="../ctrlProps/ctrlProp185.xml"/><Relationship Id="rId17" Type="http://schemas.openxmlformats.org/officeDocument/2006/relationships/ctrlProp" Target="../ctrlProps/ctrlProp190.xml"/><Relationship Id="rId2" Type="http://schemas.openxmlformats.org/officeDocument/2006/relationships/drawing" Target="../drawings/drawing8.xml"/><Relationship Id="rId16" Type="http://schemas.openxmlformats.org/officeDocument/2006/relationships/ctrlProp" Target="../ctrlProps/ctrlProp189.xml"/><Relationship Id="rId1" Type="http://schemas.openxmlformats.org/officeDocument/2006/relationships/printerSettings" Target="../printerSettings/printerSettings9.bin"/><Relationship Id="rId6" Type="http://schemas.openxmlformats.org/officeDocument/2006/relationships/ctrlProp" Target="../ctrlProps/ctrlProp179.xml"/><Relationship Id="rId11" Type="http://schemas.openxmlformats.org/officeDocument/2006/relationships/ctrlProp" Target="../ctrlProps/ctrlProp184.xml"/><Relationship Id="rId5" Type="http://schemas.openxmlformats.org/officeDocument/2006/relationships/ctrlProp" Target="../ctrlProps/ctrlProp178.xml"/><Relationship Id="rId15" Type="http://schemas.openxmlformats.org/officeDocument/2006/relationships/ctrlProp" Target="../ctrlProps/ctrlProp188.xml"/><Relationship Id="rId10" Type="http://schemas.openxmlformats.org/officeDocument/2006/relationships/ctrlProp" Target="../ctrlProps/ctrlProp183.xml"/><Relationship Id="rId19" Type="http://schemas.openxmlformats.org/officeDocument/2006/relationships/ctrlProp" Target="../ctrlProps/ctrlProp192.xml"/><Relationship Id="rId4" Type="http://schemas.openxmlformats.org/officeDocument/2006/relationships/ctrlProp" Target="../ctrlProps/ctrlProp177.xml"/><Relationship Id="rId9" Type="http://schemas.openxmlformats.org/officeDocument/2006/relationships/ctrlProp" Target="../ctrlProps/ctrlProp182.xml"/><Relationship Id="rId14" Type="http://schemas.openxmlformats.org/officeDocument/2006/relationships/ctrlProp" Target="../ctrlProps/ctrlProp187.xm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97.xml"/><Relationship Id="rId13" Type="http://schemas.openxmlformats.org/officeDocument/2006/relationships/ctrlProp" Target="../ctrlProps/ctrlProp202.xml"/><Relationship Id="rId18" Type="http://schemas.openxmlformats.org/officeDocument/2006/relationships/ctrlProp" Target="../ctrlProps/ctrlProp207.xml"/><Relationship Id="rId3" Type="http://schemas.openxmlformats.org/officeDocument/2006/relationships/vmlDrawing" Target="../drawings/vmlDrawing9.vml"/><Relationship Id="rId21" Type="http://schemas.openxmlformats.org/officeDocument/2006/relationships/ctrlProp" Target="../ctrlProps/ctrlProp210.xml"/><Relationship Id="rId7" Type="http://schemas.openxmlformats.org/officeDocument/2006/relationships/ctrlProp" Target="../ctrlProps/ctrlProp196.xml"/><Relationship Id="rId12" Type="http://schemas.openxmlformats.org/officeDocument/2006/relationships/ctrlProp" Target="../ctrlProps/ctrlProp201.xml"/><Relationship Id="rId17" Type="http://schemas.openxmlformats.org/officeDocument/2006/relationships/ctrlProp" Target="../ctrlProps/ctrlProp206.xml"/><Relationship Id="rId2" Type="http://schemas.openxmlformats.org/officeDocument/2006/relationships/drawing" Target="../drawings/drawing9.xml"/><Relationship Id="rId16" Type="http://schemas.openxmlformats.org/officeDocument/2006/relationships/ctrlProp" Target="../ctrlProps/ctrlProp205.xml"/><Relationship Id="rId20" Type="http://schemas.openxmlformats.org/officeDocument/2006/relationships/ctrlProp" Target="../ctrlProps/ctrlProp209.xml"/><Relationship Id="rId1" Type="http://schemas.openxmlformats.org/officeDocument/2006/relationships/printerSettings" Target="../printerSettings/printerSettings10.bin"/><Relationship Id="rId6" Type="http://schemas.openxmlformats.org/officeDocument/2006/relationships/ctrlProp" Target="../ctrlProps/ctrlProp195.xml"/><Relationship Id="rId11" Type="http://schemas.openxmlformats.org/officeDocument/2006/relationships/ctrlProp" Target="../ctrlProps/ctrlProp200.xml"/><Relationship Id="rId5" Type="http://schemas.openxmlformats.org/officeDocument/2006/relationships/ctrlProp" Target="../ctrlProps/ctrlProp194.xml"/><Relationship Id="rId15" Type="http://schemas.openxmlformats.org/officeDocument/2006/relationships/ctrlProp" Target="../ctrlProps/ctrlProp204.xml"/><Relationship Id="rId10" Type="http://schemas.openxmlformats.org/officeDocument/2006/relationships/ctrlProp" Target="../ctrlProps/ctrlProp199.xml"/><Relationship Id="rId19" Type="http://schemas.openxmlformats.org/officeDocument/2006/relationships/ctrlProp" Target="../ctrlProps/ctrlProp208.xml"/><Relationship Id="rId4" Type="http://schemas.openxmlformats.org/officeDocument/2006/relationships/ctrlProp" Target="../ctrlProps/ctrlProp193.xml"/><Relationship Id="rId9" Type="http://schemas.openxmlformats.org/officeDocument/2006/relationships/ctrlProp" Target="../ctrlProps/ctrlProp198.xml"/><Relationship Id="rId14" Type="http://schemas.openxmlformats.org/officeDocument/2006/relationships/ctrlProp" Target="../ctrlProps/ctrlProp203.xml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15.xml"/><Relationship Id="rId13" Type="http://schemas.openxmlformats.org/officeDocument/2006/relationships/ctrlProp" Target="../ctrlProps/ctrlProp220.xml"/><Relationship Id="rId18" Type="http://schemas.openxmlformats.org/officeDocument/2006/relationships/ctrlProp" Target="../ctrlProps/ctrlProp225.xml"/><Relationship Id="rId3" Type="http://schemas.openxmlformats.org/officeDocument/2006/relationships/vmlDrawing" Target="../drawings/vmlDrawing10.vml"/><Relationship Id="rId7" Type="http://schemas.openxmlformats.org/officeDocument/2006/relationships/ctrlProp" Target="../ctrlProps/ctrlProp214.xml"/><Relationship Id="rId12" Type="http://schemas.openxmlformats.org/officeDocument/2006/relationships/ctrlProp" Target="../ctrlProps/ctrlProp219.xml"/><Relationship Id="rId17" Type="http://schemas.openxmlformats.org/officeDocument/2006/relationships/ctrlProp" Target="../ctrlProps/ctrlProp224.xml"/><Relationship Id="rId2" Type="http://schemas.openxmlformats.org/officeDocument/2006/relationships/drawing" Target="../drawings/drawing10.xml"/><Relationship Id="rId16" Type="http://schemas.openxmlformats.org/officeDocument/2006/relationships/ctrlProp" Target="../ctrlProps/ctrlProp223.xml"/><Relationship Id="rId1" Type="http://schemas.openxmlformats.org/officeDocument/2006/relationships/printerSettings" Target="../printerSettings/printerSettings11.bin"/><Relationship Id="rId6" Type="http://schemas.openxmlformats.org/officeDocument/2006/relationships/ctrlProp" Target="../ctrlProps/ctrlProp213.xml"/><Relationship Id="rId11" Type="http://schemas.openxmlformats.org/officeDocument/2006/relationships/ctrlProp" Target="../ctrlProps/ctrlProp218.xml"/><Relationship Id="rId5" Type="http://schemas.openxmlformats.org/officeDocument/2006/relationships/ctrlProp" Target="../ctrlProps/ctrlProp212.xml"/><Relationship Id="rId15" Type="http://schemas.openxmlformats.org/officeDocument/2006/relationships/ctrlProp" Target="../ctrlProps/ctrlProp222.xml"/><Relationship Id="rId10" Type="http://schemas.openxmlformats.org/officeDocument/2006/relationships/ctrlProp" Target="../ctrlProps/ctrlProp217.xml"/><Relationship Id="rId19" Type="http://schemas.openxmlformats.org/officeDocument/2006/relationships/comments" Target="../comments1.xml"/><Relationship Id="rId4" Type="http://schemas.openxmlformats.org/officeDocument/2006/relationships/ctrlProp" Target="../ctrlProps/ctrlProp211.xml"/><Relationship Id="rId9" Type="http://schemas.openxmlformats.org/officeDocument/2006/relationships/ctrlProp" Target="../ctrlProps/ctrlProp216.xml"/><Relationship Id="rId14" Type="http://schemas.openxmlformats.org/officeDocument/2006/relationships/ctrlProp" Target="../ctrlProps/ctrlProp221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12.bin"/><Relationship Id="rId6" Type="http://schemas.openxmlformats.org/officeDocument/2006/relationships/ctrlProp" Target="../ctrlProps/ctrlProp227.xml"/><Relationship Id="rId5" Type="http://schemas.openxmlformats.org/officeDocument/2006/relationships/ctrlProp" Target="../ctrlProps/ctrlProp226.xml"/><Relationship Id="rId4" Type="http://schemas.openxmlformats.org/officeDocument/2006/relationships/vmlDrawing" Target="../drawings/vmlDrawing11.v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Relationship Id="rId5" Type="http://schemas.openxmlformats.org/officeDocument/2006/relationships/ctrlProp" Target="../ctrlProps/ctrlProp229.xml"/><Relationship Id="rId4" Type="http://schemas.openxmlformats.org/officeDocument/2006/relationships/ctrlProp" Target="../ctrlProps/ctrlProp228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mlfuw.gv.at/dam/jcr:05e477c3-6d14-412a-beb1-93380de11239/640_2014.pdf" TargetMode="External"/><Relationship Id="rId2" Type="http://schemas.openxmlformats.org/officeDocument/2006/relationships/hyperlink" Target="https://de.wikipedia.org/wiki/H&#246;chstbeitragsgrundlage" TargetMode="External"/><Relationship Id="rId1" Type="http://schemas.openxmlformats.org/officeDocument/2006/relationships/hyperlink" Target="https://www.ris.bka.gv.at/NormDokument.wxe?Abfrage=Bundesnormen&amp;Gesetzesnummer=10008163&amp;FassungVom=2015-09-28&amp;Paragraf=118" TargetMode="External"/><Relationship Id="rId5" Type="http://schemas.openxmlformats.org/officeDocument/2006/relationships/printerSettings" Target="../printerSettings/printerSettings14.bin"/><Relationship Id="rId4" Type="http://schemas.openxmlformats.org/officeDocument/2006/relationships/hyperlink" Target="http://eur-lex.europa.eu/legal-content/de/ALL/?uri=CELEX%3A32014R0640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60.xml"/><Relationship Id="rId18" Type="http://schemas.openxmlformats.org/officeDocument/2006/relationships/ctrlProp" Target="../ctrlProps/ctrlProp65.xml"/><Relationship Id="rId26" Type="http://schemas.openxmlformats.org/officeDocument/2006/relationships/ctrlProp" Target="../ctrlProps/ctrlProp73.xml"/><Relationship Id="rId39" Type="http://schemas.openxmlformats.org/officeDocument/2006/relationships/ctrlProp" Target="../ctrlProps/ctrlProp86.xml"/><Relationship Id="rId21" Type="http://schemas.openxmlformats.org/officeDocument/2006/relationships/ctrlProp" Target="../ctrlProps/ctrlProp68.xml"/><Relationship Id="rId34" Type="http://schemas.openxmlformats.org/officeDocument/2006/relationships/ctrlProp" Target="../ctrlProps/ctrlProp81.xml"/><Relationship Id="rId42" Type="http://schemas.openxmlformats.org/officeDocument/2006/relationships/ctrlProp" Target="../ctrlProps/ctrlProp89.xml"/><Relationship Id="rId47" Type="http://schemas.openxmlformats.org/officeDocument/2006/relationships/ctrlProp" Target="../ctrlProps/ctrlProp94.xml"/><Relationship Id="rId50" Type="http://schemas.openxmlformats.org/officeDocument/2006/relationships/ctrlProp" Target="../ctrlProps/ctrlProp97.xml"/><Relationship Id="rId55" Type="http://schemas.openxmlformats.org/officeDocument/2006/relationships/ctrlProp" Target="../ctrlProps/ctrlProp102.xml"/><Relationship Id="rId7" Type="http://schemas.openxmlformats.org/officeDocument/2006/relationships/ctrlProp" Target="../ctrlProps/ctrlProp54.xml"/><Relationship Id="rId12" Type="http://schemas.openxmlformats.org/officeDocument/2006/relationships/ctrlProp" Target="../ctrlProps/ctrlProp59.xml"/><Relationship Id="rId17" Type="http://schemas.openxmlformats.org/officeDocument/2006/relationships/ctrlProp" Target="../ctrlProps/ctrlProp64.xml"/><Relationship Id="rId25" Type="http://schemas.openxmlformats.org/officeDocument/2006/relationships/ctrlProp" Target="../ctrlProps/ctrlProp72.xml"/><Relationship Id="rId33" Type="http://schemas.openxmlformats.org/officeDocument/2006/relationships/ctrlProp" Target="../ctrlProps/ctrlProp80.xml"/><Relationship Id="rId38" Type="http://schemas.openxmlformats.org/officeDocument/2006/relationships/ctrlProp" Target="../ctrlProps/ctrlProp85.xml"/><Relationship Id="rId46" Type="http://schemas.openxmlformats.org/officeDocument/2006/relationships/ctrlProp" Target="../ctrlProps/ctrlProp93.xml"/><Relationship Id="rId2" Type="http://schemas.openxmlformats.org/officeDocument/2006/relationships/printerSettings" Target="../printerSettings/printerSettings2.bin"/><Relationship Id="rId16" Type="http://schemas.openxmlformats.org/officeDocument/2006/relationships/ctrlProp" Target="../ctrlProps/ctrlProp63.xml"/><Relationship Id="rId20" Type="http://schemas.openxmlformats.org/officeDocument/2006/relationships/ctrlProp" Target="../ctrlProps/ctrlProp67.xml"/><Relationship Id="rId29" Type="http://schemas.openxmlformats.org/officeDocument/2006/relationships/ctrlProp" Target="../ctrlProps/ctrlProp76.xml"/><Relationship Id="rId41" Type="http://schemas.openxmlformats.org/officeDocument/2006/relationships/ctrlProp" Target="../ctrlProps/ctrlProp88.xml"/><Relationship Id="rId54" Type="http://schemas.openxmlformats.org/officeDocument/2006/relationships/ctrlProp" Target="../ctrlProps/ctrlProp101.xml"/><Relationship Id="rId1" Type="http://schemas.openxmlformats.org/officeDocument/2006/relationships/hyperlink" Target="http://www.ama.at/" TargetMode="External"/><Relationship Id="rId6" Type="http://schemas.openxmlformats.org/officeDocument/2006/relationships/ctrlProp" Target="../ctrlProps/ctrlProp53.xml"/><Relationship Id="rId11" Type="http://schemas.openxmlformats.org/officeDocument/2006/relationships/ctrlProp" Target="../ctrlProps/ctrlProp58.xml"/><Relationship Id="rId24" Type="http://schemas.openxmlformats.org/officeDocument/2006/relationships/ctrlProp" Target="../ctrlProps/ctrlProp71.xml"/><Relationship Id="rId32" Type="http://schemas.openxmlformats.org/officeDocument/2006/relationships/ctrlProp" Target="../ctrlProps/ctrlProp79.xml"/><Relationship Id="rId37" Type="http://schemas.openxmlformats.org/officeDocument/2006/relationships/ctrlProp" Target="../ctrlProps/ctrlProp84.xml"/><Relationship Id="rId40" Type="http://schemas.openxmlformats.org/officeDocument/2006/relationships/ctrlProp" Target="../ctrlProps/ctrlProp87.xml"/><Relationship Id="rId45" Type="http://schemas.openxmlformats.org/officeDocument/2006/relationships/ctrlProp" Target="../ctrlProps/ctrlProp92.xml"/><Relationship Id="rId53" Type="http://schemas.openxmlformats.org/officeDocument/2006/relationships/ctrlProp" Target="../ctrlProps/ctrlProp100.xml"/><Relationship Id="rId5" Type="http://schemas.openxmlformats.org/officeDocument/2006/relationships/vmlDrawing" Target="../drawings/vmlDrawing2.vml"/><Relationship Id="rId15" Type="http://schemas.openxmlformats.org/officeDocument/2006/relationships/ctrlProp" Target="../ctrlProps/ctrlProp62.xml"/><Relationship Id="rId23" Type="http://schemas.openxmlformats.org/officeDocument/2006/relationships/ctrlProp" Target="../ctrlProps/ctrlProp70.xml"/><Relationship Id="rId28" Type="http://schemas.openxmlformats.org/officeDocument/2006/relationships/ctrlProp" Target="../ctrlProps/ctrlProp75.xml"/><Relationship Id="rId36" Type="http://schemas.openxmlformats.org/officeDocument/2006/relationships/ctrlProp" Target="../ctrlProps/ctrlProp83.xml"/><Relationship Id="rId49" Type="http://schemas.openxmlformats.org/officeDocument/2006/relationships/ctrlProp" Target="../ctrlProps/ctrlProp96.xml"/><Relationship Id="rId57" Type="http://schemas.openxmlformats.org/officeDocument/2006/relationships/ctrlProp" Target="../ctrlProps/ctrlProp104.xml"/><Relationship Id="rId10" Type="http://schemas.openxmlformats.org/officeDocument/2006/relationships/ctrlProp" Target="../ctrlProps/ctrlProp57.xml"/><Relationship Id="rId19" Type="http://schemas.openxmlformats.org/officeDocument/2006/relationships/ctrlProp" Target="../ctrlProps/ctrlProp66.xml"/><Relationship Id="rId31" Type="http://schemas.openxmlformats.org/officeDocument/2006/relationships/ctrlProp" Target="../ctrlProps/ctrlProp78.xml"/><Relationship Id="rId44" Type="http://schemas.openxmlformats.org/officeDocument/2006/relationships/ctrlProp" Target="../ctrlProps/ctrlProp91.xml"/><Relationship Id="rId52" Type="http://schemas.openxmlformats.org/officeDocument/2006/relationships/ctrlProp" Target="../ctrlProps/ctrlProp99.xml"/><Relationship Id="rId4" Type="http://schemas.openxmlformats.org/officeDocument/2006/relationships/drawing" Target="../drawings/drawing2.xml"/><Relationship Id="rId9" Type="http://schemas.openxmlformats.org/officeDocument/2006/relationships/ctrlProp" Target="../ctrlProps/ctrlProp56.xml"/><Relationship Id="rId14" Type="http://schemas.openxmlformats.org/officeDocument/2006/relationships/ctrlProp" Target="../ctrlProps/ctrlProp61.xml"/><Relationship Id="rId22" Type="http://schemas.openxmlformats.org/officeDocument/2006/relationships/ctrlProp" Target="../ctrlProps/ctrlProp69.xml"/><Relationship Id="rId27" Type="http://schemas.openxmlformats.org/officeDocument/2006/relationships/ctrlProp" Target="../ctrlProps/ctrlProp74.xml"/><Relationship Id="rId30" Type="http://schemas.openxmlformats.org/officeDocument/2006/relationships/ctrlProp" Target="../ctrlProps/ctrlProp77.xml"/><Relationship Id="rId35" Type="http://schemas.openxmlformats.org/officeDocument/2006/relationships/ctrlProp" Target="../ctrlProps/ctrlProp82.xml"/><Relationship Id="rId43" Type="http://schemas.openxmlformats.org/officeDocument/2006/relationships/ctrlProp" Target="../ctrlProps/ctrlProp90.xml"/><Relationship Id="rId48" Type="http://schemas.openxmlformats.org/officeDocument/2006/relationships/ctrlProp" Target="../ctrlProps/ctrlProp95.xml"/><Relationship Id="rId56" Type="http://schemas.openxmlformats.org/officeDocument/2006/relationships/ctrlProp" Target="../ctrlProps/ctrlProp103.xml"/><Relationship Id="rId8" Type="http://schemas.openxmlformats.org/officeDocument/2006/relationships/ctrlProp" Target="../ctrlProps/ctrlProp55.xml"/><Relationship Id="rId51" Type="http://schemas.openxmlformats.org/officeDocument/2006/relationships/ctrlProp" Target="../ctrlProps/ctrlProp98.xml"/><Relationship Id="rId3" Type="http://schemas.openxmlformats.org/officeDocument/2006/relationships/customProperty" Target="../customProperty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09.xml"/><Relationship Id="rId13" Type="http://schemas.openxmlformats.org/officeDocument/2006/relationships/ctrlProp" Target="../ctrlProps/ctrlProp114.xml"/><Relationship Id="rId18" Type="http://schemas.openxmlformats.org/officeDocument/2006/relationships/ctrlProp" Target="../ctrlProps/ctrlProp119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108.xml"/><Relationship Id="rId12" Type="http://schemas.openxmlformats.org/officeDocument/2006/relationships/ctrlProp" Target="../ctrlProps/ctrlProp113.xml"/><Relationship Id="rId17" Type="http://schemas.openxmlformats.org/officeDocument/2006/relationships/ctrlProp" Target="../ctrlProps/ctrlProp118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117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107.xml"/><Relationship Id="rId11" Type="http://schemas.openxmlformats.org/officeDocument/2006/relationships/ctrlProp" Target="../ctrlProps/ctrlProp112.xml"/><Relationship Id="rId5" Type="http://schemas.openxmlformats.org/officeDocument/2006/relationships/ctrlProp" Target="../ctrlProps/ctrlProp106.xml"/><Relationship Id="rId15" Type="http://schemas.openxmlformats.org/officeDocument/2006/relationships/ctrlProp" Target="../ctrlProps/ctrlProp116.xml"/><Relationship Id="rId10" Type="http://schemas.openxmlformats.org/officeDocument/2006/relationships/ctrlProp" Target="../ctrlProps/ctrlProp111.xml"/><Relationship Id="rId4" Type="http://schemas.openxmlformats.org/officeDocument/2006/relationships/ctrlProp" Target="../ctrlProps/ctrlProp105.xml"/><Relationship Id="rId9" Type="http://schemas.openxmlformats.org/officeDocument/2006/relationships/ctrlProp" Target="../ctrlProps/ctrlProp110.xml"/><Relationship Id="rId14" Type="http://schemas.openxmlformats.org/officeDocument/2006/relationships/ctrlProp" Target="../ctrlProps/ctrlProp115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23.xml"/><Relationship Id="rId13" Type="http://schemas.openxmlformats.org/officeDocument/2006/relationships/ctrlProp" Target="../ctrlProps/ctrlProp128.xml"/><Relationship Id="rId18" Type="http://schemas.openxmlformats.org/officeDocument/2006/relationships/ctrlProp" Target="../ctrlProps/ctrlProp133.xml"/><Relationship Id="rId3" Type="http://schemas.openxmlformats.org/officeDocument/2006/relationships/drawing" Target="../drawings/drawing4.xml"/><Relationship Id="rId7" Type="http://schemas.openxmlformats.org/officeDocument/2006/relationships/ctrlProp" Target="../ctrlProps/ctrlProp122.xml"/><Relationship Id="rId12" Type="http://schemas.openxmlformats.org/officeDocument/2006/relationships/ctrlProp" Target="../ctrlProps/ctrlProp127.xml"/><Relationship Id="rId17" Type="http://schemas.openxmlformats.org/officeDocument/2006/relationships/ctrlProp" Target="../ctrlProps/ctrlProp132.xml"/><Relationship Id="rId2" Type="http://schemas.openxmlformats.org/officeDocument/2006/relationships/customProperty" Target="../customProperty2.bin"/><Relationship Id="rId16" Type="http://schemas.openxmlformats.org/officeDocument/2006/relationships/ctrlProp" Target="../ctrlProps/ctrlProp131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121.xml"/><Relationship Id="rId11" Type="http://schemas.openxmlformats.org/officeDocument/2006/relationships/ctrlProp" Target="../ctrlProps/ctrlProp126.xml"/><Relationship Id="rId5" Type="http://schemas.openxmlformats.org/officeDocument/2006/relationships/ctrlProp" Target="../ctrlProps/ctrlProp120.xml"/><Relationship Id="rId15" Type="http://schemas.openxmlformats.org/officeDocument/2006/relationships/ctrlProp" Target="../ctrlProps/ctrlProp130.xml"/><Relationship Id="rId10" Type="http://schemas.openxmlformats.org/officeDocument/2006/relationships/ctrlProp" Target="../ctrlProps/ctrlProp125.xml"/><Relationship Id="rId19" Type="http://schemas.openxmlformats.org/officeDocument/2006/relationships/ctrlProp" Target="../ctrlProps/ctrlProp134.xml"/><Relationship Id="rId4" Type="http://schemas.openxmlformats.org/officeDocument/2006/relationships/vmlDrawing" Target="../drawings/vmlDrawing4.vml"/><Relationship Id="rId9" Type="http://schemas.openxmlformats.org/officeDocument/2006/relationships/ctrlProp" Target="../ctrlProps/ctrlProp124.xml"/><Relationship Id="rId14" Type="http://schemas.openxmlformats.org/officeDocument/2006/relationships/ctrlProp" Target="../ctrlProps/ctrlProp129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39.xml"/><Relationship Id="rId13" Type="http://schemas.openxmlformats.org/officeDocument/2006/relationships/ctrlProp" Target="../ctrlProps/ctrlProp144.xml"/><Relationship Id="rId3" Type="http://schemas.openxmlformats.org/officeDocument/2006/relationships/vmlDrawing" Target="../drawings/vmlDrawing5.vml"/><Relationship Id="rId7" Type="http://schemas.openxmlformats.org/officeDocument/2006/relationships/ctrlProp" Target="../ctrlProps/ctrlProp138.xml"/><Relationship Id="rId12" Type="http://schemas.openxmlformats.org/officeDocument/2006/relationships/ctrlProp" Target="../ctrlProps/ctrlProp143.xml"/><Relationship Id="rId2" Type="http://schemas.openxmlformats.org/officeDocument/2006/relationships/drawing" Target="../drawings/drawing5.xml"/><Relationship Id="rId16" Type="http://schemas.openxmlformats.org/officeDocument/2006/relationships/ctrlProp" Target="../ctrlProps/ctrlProp147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137.xml"/><Relationship Id="rId11" Type="http://schemas.openxmlformats.org/officeDocument/2006/relationships/ctrlProp" Target="../ctrlProps/ctrlProp142.xml"/><Relationship Id="rId5" Type="http://schemas.openxmlformats.org/officeDocument/2006/relationships/ctrlProp" Target="../ctrlProps/ctrlProp136.xml"/><Relationship Id="rId15" Type="http://schemas.openxmlformats.org/officeDocument/2006/relationships/ctrlProp" Target="../ctrlProps/ctrlProp146.xml"/><Relationship Id="rId10" Type="http://schemas.openxmlformats.org/officeDocument/2006/relationships/ctrlProp" Target="../ctrlProps/ctrlProp141.xml"/><Relationship Id="rId4" Type="http://schemas.openxmlformats.org/officeDocument/2006/relationships/ctrlProp" Target="../ctrlProps/ctrlProp135.xml"/><Relationship Id="rId9" Type="http://schemas.openxmlformats.org/officeDocument/2006/relationships/ctrlProp" Target="../ctrlProps/ctrlProp140.xml"/><Relationship Id="rId14" Type="http://schemas.openxmlformats.org/officeDocument/2006/relationships/ctrlProp" Target="../ctrlProps/ctrlProp145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52.xml"/><Relationship Id="rId13" Type="http://schemas.openxmlformats.org/officeDocument/2006/relationships/ctrlProp" Target="../ctrlProps/ctrlProp157.xml"/><Relationship Id="rId3" Type="http://schemas.openxmlformats.org/officeDocument/2006/relationships/vmlDrawing" Target="../drawings/vmlDrawing6.vml"/><Relationship Id="rId7" Type="http://schemas.openxmlformats.org/officeDocument/2006/relationships/ctrlProp" Target="../ctrlProps/ctrlProp151.xml"/><Relationship Id="rId12" Type="http://schemas.openxmlformats.org/officeDocument/2006/relationships/ctrlProp" Target="../ctrlProps/ctrlProp156.xml"/><Relationship Id="rId2" Type="http://schemas.openxmlformats.org/officeDocument/2006/relationships/drawing" Target="../drawings/drawing6.xml"/><Relationship Id="rId16" Type="http://schemas.openxmlformats.org/officeDocument/2006/relationships/ctrlProp" Target="../ctrlProps/ctrlProp160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150.xml"/><Relationship Id="rId11" Type="http://schemas.openxmlformats.org/officeDocument/2006/relationships/ctrlProp" Target="../ctrlProps/ctrlProp155.xml"/><Relationship Id="rId5" Type="http://schemas.openxmlformats.org/officeDocument/2006/relationships/ctrlProp" Target="../ctrlProps/ctrlProp149.xml"/><Relationship Id="rId15" Type="http://schemas.openxmlformats.org/officeDocument/2006/relationships/ctrlProp" Target="../ctrlProps/ctrlProp159.xml"/><Relationship Id="rId10" Type="http://schemas.openxmlformats.org/officeDocument/2006/relationships/ctrlProp" Target="../ctrlProps/ctrlProp154.xml"/><Relationship Id="rId4" Type="http://schemas.openxmlformats.org/officeDocument/2006/relationships/ctrlProp" Target="../ctrlProps/ctrlProp148.xml"/><Relationship Id="rId9" Type="http://schemas.openxmlformats.org/officeDocument/2006/relationships/ctrlProp" Target="../ctrlProps/ctrlProp153.xml"/><Relationship Id="rId14" Type="http://schemas.openxmlformats.org/officeDocument/2006/relationships/ctrlProp" Target="../ctrlProps/ctrlProp158.x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65.xml"/><Relationship Id="rId13" Type="http://schemas.openxmlformats.org/officeDocument/2006/relationships/ctrlProp" Target="../ctrlProps/ctrlProp170.xml"/><Relationship Id="rId18" Type="http://schemas.openxmlformats.org/officeDocument/2006/relationships/ctrlProp" Target="../ctrlProps/ctrlProp175.xml"/><Relationship Id="rId3" Type="http://schemas.openxmlformats.org/officeDocument/2006/relationships/vmlDrawing" Target="../drawings/vmlDrawing7.vml"/><Relationship Id="rId7" Type="http://schemas.openxmlformats.org/officeDocument/2006/relationships/ctrlProp" Target="../ctrlProps/ctrlProp164.xml"/><Relationship Id="rId12" Type="http://schemas.openxmlformats.org/officeDocument/2006/relationships/ctrlProp" Target="../ctrlProps/ctrlProp169.xml"/><Relationship Id="rId17" Type="http://schemas.openxmlformats.org/officeDocument/2006/relationships/ctrlProp" Target="../ctrlProps/ctrlProp174.xml"/><Relationship Id="rId2" Type="http://schemas.openxmlformats.org/officeDocument/2006/relationships/drawing" Target="../drawings/drawing7.xml"/><Relationship Id="rId16" Type="http://schemas.openxmlformats.org/officeDocument/2006/relationships/ctrlProp" Target="../ctrlProps/ctrlProp173.xml"/><Relationship Id="rId1" Type="http://schemas.openxmlformats.org/officeDocument/2006/relationships/printerSettings" Target="../printerSettings/printerSettings8.bin"/><Relationship Id="rId6" Type="http://schemas.openxmlformats.org/officeDocument/2006/relationships/ctrlProp" Target="../ctrlProps/ctrlProp163.xml"/><Relationship Id="rId11" Type="http://schemas.openxmlformats.org/officeDocument/2006/relationships/ctrlProp" Target="../ctrlProps/ctrlProp168.xml"/><Relationship Id="rId5" Type="http://schemas.openxmlformats.org/officeDocument/2006/relationships/ctrlProp" Target="../ctrlProps/ctrlProp162.xml"/><Relationship Id="rId15" Type="http://schemas.openxmlformats.org/officeDocument/2006/relationships/ctrlProp" Target="../ctrlProps/ctrlProp172.xml"/><Relationship Id="rId10" Type="http://schemas.openxmlformats.org/officeDocument/2006/relationships/ctrlProp" Target="../ctrlProps/ctrlProp167.xml"/><Relationship Id="rId19" Type="http://schemas.openxmlformats.org/officeDocument/2006/relationships/ctrlProp" Target="../ctrlProps/ctrlProp176.xml"/><Relationship Id="rId4" Type="http://schemas.openxmlformats.org/officeDocument/2006/relationships/ctrlProp" Target="../ctrlProps/ctrlProp161.xml"/><Relationship Id="rId9" Type="http://schemas.openxmlformats.org/officeDocument/2006/relationships/ctrlProp" Target="../ctrlProps/ctrlProp166.xml"/><Relationship Id="rId14" Type="http://schemas.openxmlformats.org/officeDocument/2006/relationships/ctrlProp" Target="../ctrlProps/ctrlProp17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Zahlungsantrag">
    <pageSetUpPr autoPageBreaks="0" fitToPage="1"/>
  </sheetPr>
  <dimension ref="A1:AN239"/>
  <sheetViews>
    <sheetView showGridLines="0" zoomScaleNormal="100" zoomScaleSheetLayoutView="100" workbookViewId="0">
      <selection activeCell="M25" sqref="M25:AM25"/>
    </sheetView>
  </sheetViews>
  <sheetFormatPr baseColWidth="10" defaultColWidth="2.44140625" defaultRowHeight="7.5" customHeight="1" x14ac:dyDescent="0.25"/>
  <cols>
    <col min="1" max="31" width="2.44140625" style="2"/>
    <col min="32" max="32" width="2.44140625" style="2" customWidth="1"/>
    <col min="33" max="39" width="2.44140625" style="2"/>
    <col min="40" max="40" width="8.88671875" style="1" hidden="1" customWidth="1"/>
    <col min="41" max="16384" width="2.44140625" style="1"/>
  </cols>
  <sheetData>
    <row r="1" spans="1:40" ht="7.5" customHeight="1" x14ac:dyDescent="0.25">
      <c r="A1" s="712"/>
      <c r="B1" s="712"/>
      <c r="C1" s="712"/>
      <c r="D1" s="712"/>
      <c r="E1" s="712"/>
      <c r="F1" s="712"/>
      <c r="G1" s="712"/>
      <c r="H1" s="712"/>
      <c r="I1" s="712"/>
      <c r="J1" s="713" t="s">
        <v>0</v>
      </c>
      <c r="K1" s="714"/>
      <c r="L1" s="714"/>
      <c r="M1" s="714"/>
      <c r="N1" s="715"/>
      <c r="O1" s="715"/>
      <c r="P1" s="715"/>
      <c r="Q1" s="715"/>
      <c r="R1" s="715"/>
      <c r="S1" s="715"/>
      <c r="T1" s="715"/>
      <c r="U1" s="715"/>
      <c r="V1" s="715"/>
      <c r="W1" s="715"/>
      <c r="X1" s="715"/>
      <c r="Y1" s="715"/>
      <c r="Z1" s="715"/>
      <c r="AA1" s="715"/>
      <c r="AB1" s="715"/>
      <c r="AC1" s="715"/>
      <c r="AD1" s="715"/>
      <c r="AE1" s="715"/>
      <c r="AF1" s="715"/>
      <c r="AG1" s="715"/>
      <c r="AH1" s="715"/>
      <c r="AI1" s="715"/>
      <c r="AJ1" s="715"/>
      <c r="AK1" s="715"/>
      <c r="AL1" s="715"/>
      <c r="AM1" s="715"/>
    </row>
    <row r="2" spans="1:40" ht="7.5" customHeight="1" x14ac:dyDescent="0.25">
      <c r="A2" s="712"/>
      <c r="B2" s="712"/>
      <c r="C2" s="712"/>
      <c r="D2" s="712"/>
      <c r="E2" s="712"/>
      <c r="F2" s="712"/>
      <c r="G2" s="712"/>
      <c r="H2" s="712"/>
      <c r="I2" s="712"/>
      <c r="J2" s="713" t="s">
        <v>1</v>
      </c>
      <c r="K2" s="714"/>
      <c r="L2" s="714"/>
      <c r="M2" s="714"/>
      <c r="N2" s="715"/>
      <c r="O2" s="715"/>
      <c r="P2" s="715"/>
      <c r="Q2" s="715"/>
      <c r="R2" s="715"/>
      <c r="S2" s="715"/>
      <c r="T2" s="715"/>
      <c r="U2" s="715"/>
      <c r="V2" s="715"/>
      <c r="W2" s="715"/>
      <c r="X2" s="715"/>
      <c r="Y2" s="715"/>
      <c r="Z2" s="715"/>
      <c r="AA2" s="715"/>
      <c r="AB2" s="715"/>
      <c r="AC2" s="715"/>
      <c r="AD2" s="715"/>
      <c r="AE2" s="715"/>
      <c r="AF2" s="715"/>
      <c r="AG2" s="715"/>
      <c r="AH2" s="715"/>
      <c r="AI2" s="715"/>
      <c r="AJ2" s="715"/>
      <c r="AK2" s="715"/>
      <c r="AL2" s="715"/>
      <c r="AM2" s="715"/>
      <c r="AN2" s="1" t="str">
        <f>VLOOKUP(PaymAppl_IntentCode,ProjectTypeSponsors,2)</f>
        <v>BMLRT/LE1420/LD/EU</v>
      </c>
    </row>
    <row r="3" spans="1:40" ht="7.5" customHeight="1" x14ac:dyDescent="0.25">
      <c r="A3" s="712"/>
      <c r="B3" s="712"/>
      <c r="C3" s="712"/>
      <c r="D3" s="712"/>
      <c r="E3" s="712"/>
      <c r="F3" s="712"/>
      <c r="G3" s="712"/>
      <c r="H3" s="712"/>
      <c r="I3" s="712"/>
      <c r="J3" s="713" t="s">
        <v>2</v>
      </c>
      <c r="K3" s="714"/>
      <c r="L3" s="714"/>
      <c r="M3" s="714"/>
      <c r="N3" s="715"/>
      <c r="O3" s="715"/>
      <c r="P3" s="715"/>
      <c r="Q3" s="715"/>
      <c r="R3" s="715"/>
      <c r="S3" s="715"/>
      <c r="T3" s="715"/>
      <c r="U3" s="715"/>
      <c r="V3" s="715"/>
      <c r="W3" s="715"/>
      <c r="X3" s="715"/>
      <c r="Y3" s="715"/>
      <c r="Z3" s="715"/>
      <c r="AA3" s="715"/>
      <c r="AB3" s="715"/>
      <c r="AC3" s="715"/>
      <c r="AD3" s="715"/>
      <c r="AE3" s="715"/>
      <c r="AF3" s="715"/>
      <c r="AG3" s="715"/>
      <c r="AH3" s="715"/>
      <c r="AI3" s="715"/>
      <c r="AJ3" s="715"/>
      <c r="AK3" s="715"/>
      <c r="AL3" s="715"/>
      <c r="AM3" s="715"/>
      <c r="AN3" s="1" t="s">
        <v>3</v>
      </c>
    </row>
    <row r="4" spans="1:40" ht="7.5" customHeight="1" x14ac:dyDescent="0.25">
      <c r="A4" s="712"/>
      <c r="B4" s="712"/>
      <c r="C4" s="712"/>
      <c r="D4" s="712"/>
      <c r="E4" s="712"/>
      <c r="F4" s="712"/>
      <c r="G4" s="712"/>
      <c r="H4" s="712"/>
      <c r="I4" s="712"/>
      <c r="J4" s="716" t="s">
        <v>4</v>
      </c>
      <c r="K4" s="714"/>
      <c r="L4" s="714"/>
      <c r="M4" s="714"/>
      <c r="N4" s="715"/>
      <c r="O4" s="715"/>
      <c r="P4" s="715"/>
      <c r="Q4" s="715"/>
      <c r="R4" s="715"/>
      <c r="S4" s="715"/>
      <c r="T4" s="715"/>
      <c r="U4" s="715"/>
      <c r="V4" s="715"/>
      <c r="W4" s="715"/>
      <c r="X4" s="715"/>
      <c r="Y4" s="715"/>
      <c r="Z4" s="715"/>
      <c r="AA4" s="715"/>
      <c r="AB4" s="715"/>
      <c r="AC4" s="715"/>
      <c r="AD4" s="715"/>
      <c r="AE4" s="715"/>
      <c r="AF4" s="715"/>
      <c r="AG4" s="715"/>
      <c r="AH4" s="715"/>
      <c r="AI4" s="715"/>
      <c r="AJ4" s="715"/>
      <c r="AK4" s="715"/>
      <c r="AL4" s="715"/>
      <c r="AM4" s="715"/>
      <c r="AN4" s="1">
        <v>3</v>
      </c>
    </row>
    <row r="5" spans="1:40" ht="7.5" customHeight="1" x14ac:dyDescent="0.25">
      <c r="A5" s="712"/>
      <c r="B5" s="712"/>
      <c r="C5" s="712"/>
      <c r="D5" s="712"/>
      <c r="E5" s="712"/>
      <c r="F5" s="712"/>
      <c r="G5" s="712"/>
      <c r="H5" s="712"/>
      <c r="I5" s="712"/>
      <c r="J5" s="713" t="s">
        <v>5</v>
      </c>
      <c r="K5" s="714"/>
      <c r="L5" s="714"/>
      <c r="M5" s="714"/>
      <c r="N5" s="715"/>
      <c r="O5" s="715"/>
      <c r="P5" s="715"/>
      <c r="Q5" s="715"/>
      <c r="R5" s="715"/>
      <c r="S5" s="715"/>
      <c r="T5" s="715"/>
      <c r="U5" s="715"/>
      <c r="V5" s="715"/>
      <c r="W5" s="715"/>
      <c r="X5" s="715"/>
      <c r="Y5" s="715"/>
      <c r="Z5" s="715"/>
      <c r="AA5" s="715"/>
      <c r="AB5" s="715"/>
      <c r="AC5" s="715"/>
      <c r="AD5" s="715"/>
      <c r="AE5" s="715"/>
      <c r="AF5" s="715"/>
      <c r="AG5" s="715"/>
      <c r="AH5" s="715"/>
      <c r="AI5" s="715"/>
      <c r="AJ5" s="715"/>
      <c r="AK5" s="715"/>
      <c r="AL5" s="715"/>
      <c r="AM5" s="715"/>
      <c r="AN5" s="1" t="s">
        <v>643</v>
      </c>
    </row>
    <row r="6" spans="1:40" ht="7.5" customHeight="1" thickBot="1" x14ac:dyDescent="0.3"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</row>
    <row r="7" spans="1:40" ht="19.5" customHeight="1" x14ac:dyDescent="0.4">
      <c r="A7" s="732" t="s">
        <v>6</v>
      </c>
      <c r="B7" s="733"/>
      <c r="C7" s="733"/>
      <c r="D7" s="733"/>
      <c r="E7" s="733"/>
      <c r="F7" s="733"/>
      <c r="G7" s="733"/>
      <c r="H7" s="733"/>
      <c r="I7" s="733"/>
      <c r="J7" s="733"/>
      <c r="K7" s="733"/>
      <c r="L7" s="733"/>
      <c r="M7" s="733"/>
      <c r="N7" s="733"/>
      <c r="O7" s="733"/>
      <c r="P7" s="733"/>
      <c r="Q7" s="733"/>
      <c r="R7" s="733"/>
      <c r="S7" s="733"/>
      <c r="T7" s="733"/>
      <c r="U7" s="733"/>
      <c r="V7" s="733"/>
      <c r="W7" s="733"/>
      <c r="X7" s="733"/>
      <c r="Y7" s="733"/>
      <c r="Z7" s="733"/>
      <c r="AA7" s="733"/>
      <c r="AB7" s="733"/>
      <c r="AC7" s="733"/>
      <c r="AD7" s="733"/>
      <c r="AE7" s="733"/>
      <c r="AF7" s="733"/>
      <c r="AG7" s="733"/>
      <c r="AH7" s="733"/>
      <c r="AI7" s="733"/>
      <c r="AJ7" s="733"/>
      <c r="AK7" s="733"/>
      <c r="AL7" s="733"/>
      <c r="AM7" s="734"/>
    </row>
    <row r="8" spans="1:40" ht="12" customHeight="1" x14ac:dyDescent="0.25">
      <c r="A8" s="735" t="s">
        <v>636</v>
      </c>
      <c r="B8" s="736"/>
      <c r="C8" s="736"/>
      <c r="D8" s="736"/>
      <c r="E8" s="736"/>
      <c r="F8" s="736"/>
      <c r="G8" s="736"/>
      <c r="H8" s="736"/>
      <c r="I8" s="736"/>
      <c r="J8" s="736"/>
      <c r="K8" s="736"/>
      <c r="L8" s="736"/>
      <c r="M8" s="736"/>
      <c r="N8" s="736"/>
      <c r="O8" s="736"/>
      <c r="P8" s="736"/>
      <c r="Q8" s="736"/>
      <c r="R8" s="736"/>
      <c r="S8" s="736"/>
      <c r="T8" s="736"/>
      <c r="U8" s="736"/>
      <c r="V8" s="736"/>
      <c r="W8" s="736"/>
      <c r="X8" s="736"/>
      <c r="Y8" s="736"/>
      <c r="Z8" s="736"/>
      <c r="AA8" s="736"/>
      <c r="AB8" s="736"/>
      <c r="AC8" s="736"/>
      <c r="AD8" s="736"/>
      <c r="AE8" s="736"/>
      <c r="AF8" s="736"/>
      <c r="AG8" s="736"/>
      <c r="AH8" s="736"/>
      <c r="AI8" s="736"/>
      <c r="AJ8" s="736"/>
      <c r="AK8" s="736"/>
      <c r="AL8" s="736"/>
      <c r="AM8" s="737"/>
    </row>
    <row r="9" spans="1:40" ht="16.5" customHeight="1" thickBot="1" x14ac:dyDescent="0.3">
      <c r="A9" s="738" t="s">
        <v>7</v>
      </c>
      <c r="B9" s="739"/>
      <c r="C9" s="739"/>
      <c r="D9" s="739"/>
      <c r="E9" s="739"/>
      <c r="F9" s="739"/>
      <c r="G9" s="739"/>
      <c r="H9" s="739"/>
      <c r="I9" s="739"/>
      <c r="J9" s="739"/>
      <c r="K9" s="739"/>
      <c r="L9" s="739"/>
      <c r="M9" s="739"/>
      <c r="N9" s="739"/>
      <c r="O9" s="739"/>
      <c r="P9" s="739"/>
      <c r="Q9" s="739"/>
      <c r="R9" s="739"/>
      <c r="S9" s="739"/>
      <c r="T9" s="739"/>
      <c r="U9" s="739"/>
      <c r="V9" s="739"/>
      <c r="W9" s="739"/>
      <c r="X9" s="739"/>
      <c r="Y9" s="739"/>
      <c r="Z9" s="739"/>
      <c r="AA9" s="739"/>
      <c r="AB9" s="739"/>
      <c r="AC9" s="739"/>
      <c r="AD9" s="739"/>
      <c r="AE9" s="739"/>
      <c r="AF9" s="739"/>
      <c r="AG9" s="739"/>
      <c r="AH9" s="739"/>
      <c r="AI9" s="739"/>
      <c r="AJ9" s="739"/>
      <c r="AK9" s="739"/>
      <c r="AL9" s="739"/>
      <c r="AM9" s="740"/>
      <c r="AN9" s="4" t="s">
        <v>8</v>
      </c>
    </row>
    <row r="10" spans="1:40" ht="6" customHeight="1" x14ac:dyDescent="0.25">
      <c r="X10" s="5"/>
    </row>
    <row r="11" spans="1:40" ht="12" customHeight="1" x14ac:dyDescent="0.25">
      <c r="A11" s="741" t="s">
        <v>9</v>
      </c>
      <c r="B11" s="741"/>
      <c r="C11" s="741"/>
      <c r="D11" s="741"/>
      <c r="E11" s="741"/>
      <c r="F11" s="741"/>
      <c r="G11" s="741"/>
      <c r="H11" s="741"/>
      <c r="I11" s="741"/>
      <c r="J11" s="741"/>
      <c r="K11" s="741"/>
      <c r="L11" s="741"/>
      <c r="M11" s="741"/>
      <c r="N11" s="741"/>
      <c r="O11" s="741"/>
      <c r="P11" s="741"/>
      <c r="Q11" s="741"/>
      <c r="R11" s="741"/>
      <c r="S11" s="741"/>
      <c r="T11" s="741"/>
      <c r="U11" s="741"/>
      <c r="V11" s="741"/>
      <c r="W11" s="741"/>
      <c r="X11" s="6"/>
      <c r="Y11" s="742" t="s">
        <v>637</v>
      </c>
      <c r="Z11" s="743"/>
      <c r="AA11" s="743"/>
      <c r="AB11" s="743"/>
      <c r="AC11" s="743"/>
      <c r="AD11" s="743"/>
      <c r="AE11" s="743"/>
      <c r="AF11" s="743"/>
      <c r="AG11" s="743"/>
      <c r="AH11" s="743"/>
      <c r="AI11" s="743"/>
      <c r="AJ11" s="743"/>
      <c r="AK11" s="743"/>
      <c r="AL11" s="743"/>
      <c r="AM11" s="744"/>
    </row>
    <row r="12" spans="1:40" ht="24" customHeight="1" x14ac:dyDescent="0.25">
      <c r="A12" s="717"/>
      <c r="B12" s="718"/>
      <c r="C12" s="718"/>
      <c r="D12" s="718"/>
      <c r="E12" s="718"/>
      <c r="F12" s="718"/>
      <c r="G12" s="718"/>
      <c r="H12" s="718"/>
      <c r="I12" s="718"/>
      <c r="J12" s="718"/>
      <c r="K12" s="718"/>
      <c r="L12" s="718"/>
      <c r="M12" s="718"/>
      <c r="N12" s="718"/>
      <c r="O12" s="718"/>
      <c r="P12" s="718"/>
      <c r="Q12" s="718"/>
      <c r="R12" s="718"/>
      <c r="S12" s="718"/>
      <c r="T12" s="718"/>
      <c r="U12" s="718"/>
      <c r="V12" s="718"/>
      <c r="W12" s="719"/>
      <c r="X12" s="5"/>
      <c r="Y12" s="720"/>
      <c r="Z12" s="721"/>
      <c r="AA12" s="721"/>
      <c r="AB12" s="721"/>
      <c r="AC12" s="721"/>
      <c r="AD12" s="721"/>
      <c r="AE12" s="721"/>
      <c r="AF12" s="721"/>
      <c r="AG12" s="721"/>
      <c r="AH12" s="721"/>
      <c r="AI12" s="721"/>
      <c r="AJ12" s="721"/>
      <c r="AK12" s="721"/>
      <c r="AL12" s="721"/>
      <c r="AM12" s="722"/>
    </row>
    <row r="13" spans="1:40" ht="4.5" customHeight="1" x14ac:dyDescent="0.25">
      <c r="X13" s="5"/>
      <c r="Y13" s="723"/>
      <c r="Z13" s="721"/>
      <c r="AA13" s="721"/>
      <c r="AB13" s="721"/>
      <c r="AC13" s="721"/>
      <c r="AD13" s="721"/>
      <c r="AE13" s="721"/>
      <c r="AF13" s="721"/>
      <c r="AG13" s="721"/>
      <c r="AH13" s="721"/>
      <c r="AI13" s="721"/>
      <c r="AJ13" s="721"/>
      <c r="AK13" s="721"/>
      <c r="AL13" s="721"/>
      <c r="AM13" s="722"/>
    </row>
    <row r="14" spans="1:40" ht="12" customHeight="1" x14ac:dyDescent="0.25">
      <c r="A14" s="727" t="s">
        <v>10</v>
      </c>
      <c r="B14" s="727"/>
      <c r="C14" s="727"/>
      <c r="D14" s="727"/>
      <c r="E14" s="727"/>
      <c r="F14" s="727"/>
      <c r="G14" s="727"/>
      <c r="H14" s="727"/>
      <c r="I14" s="727"/>
      <c r="J14" s="727"/>
      <c r="K14" s="727"/>
      <c r="L14" s="727"/>
      <c r="M14" s="727"/>
      <c r="N14" s="727"/>
      <c r="O14" s="727"/>
      <c r="P14" s="727"/>
      <c r="X14" s="5"/>
      <c r="Y14" s="723"/>
      <c r="Z14" s="721"/>
      <c r="AA14" s="721"/>
      <c r="AB14" s="721"/>
      <c r="AC14" s="721"/>
      <c r="AD14" s="721"/>
      <c r="AE14" s="721"/>
      <c r="AF14" s="721"/>
      <c r="AG14" s="721"/>
      <c r="AH14" s="721"/>
      <c r="AI14" s="721"/>
      <c r="AJ14" s="721"/>
      <c r="AK14" s="721"/>
      <c r="AL14" s="721"/>
      <c r="AM14" s="722"/>
    </row>
    <row r="15" spans="1:40" ht="4.5" customHeight="1" x14ac:dyDescent="0.25">
      <c r="A15" s="1"/>
      <c r="Y15" s="723"/>
      <c r="Z15" s="721"/>
      <c r="AA15" s="721"/>
      <c r="AB15" s="721"/>
      <c r="AC15" s="721"/>
      <c r="AD15" s="721"/>
      <c r="AE15" s="721"/>
      <c r="AF15" s="721"/>
      <c r="AG15" s="721"/>
      <c r="AH15" s="721"/>
      <c r="AI15" s="721"/>
      <c r="AJ15" s="721"/>
      <c r="AK15" s="721"/>
      <c r="AL15" s="721"/>
      <c r="AM15" s="722"/>
    </row>
    <row r="16" spans="1:40" ht="15" customHeight="1" x14ac:dyDescent="0.25">
      <c r="A16" s="748"/>
      <c r="B16" s="748"/>
      <c r="C16" s="748"/>
      <c r="D16" s="748"/>
      <c r="E16" s="748"/>
      <c r="F16" s="748"/>
      <c r="G16" s="748"/>
      <c r="H16" s="749"/>
      <c r="I16" s="750"/>
      <c r="J16" s="751"/>
      <c r="K16" s="752"/>
      <c r="N16" s="712"/>
      <c r="O16" s="712"/>
      <c r="P16" s="712"/>
      <c r="Q16" s="712"/>
      <c r="R16" s="712"/>
      <c r="S16" s="712"/>
      <c r="T16" s="712"/>
      <c r="U16" s="712"/>
      <c r="Y16" s="723"/>
      <c r="Z16" s="721"/>
      <c r="AA16" s="721"/>
      <c r="AB16" s="721"/>
      <c r="AC16" s="721"/>
      <c r="AD16" s="721"/>
      <c r="AE16" s="721"/>
      <c r="AF16" s="721"/>
      <c r="AG16" s="721"/>
      <c r="AH16" s="721"/>
      <c r="AI16" s="721"/>
      <c r="AJ16" s="721"/>
      <c r="AK16" s="721"/>
      <c r="AL16" s="721"/>
      <c r="AM16" s="722"/>
      <c r="AN16" s="4">
        <v>1</v>
      </c>
    </row>
    <row r="17" spans="1:40" ht="4.5" customHeight="1" x14ac:dyDescent="0.25">
      <c r="A17" s="1"/>
      <c r="Y17" s="723"/>
      <c r="Z17" s="721"/>
      <c r="AA17" s="721"/>
      <c r="AB17" s="721"/>
      <c r="AC17" s="721"/>
      <c r="AD17" s="721"/>
      <c r="AE17" s="721"/>
      <c r="AF17" s="721"/>
      <c r="AG17" s="721"/>
      <c r="AH17" s="721"/>
      <c r="AI17" s="721"/>
      <c r="AJ17" s="721"/>
      <c r="AK17" s="721"/>
      <c r="AL17" s="721"/>
      <c r="AM17" s="722"/>
    </row>
    <row r="18" spans="1:40" ht="15" customHeight="1" x14ac:dyDescent="0.25">
      <c r="A18" s="728" t="s">
        <v>11</v>
      </c>
      <c r="B18" s="728"/>
      <c r="C18" s="728"/>
      <c r="D18" s="728"/>
      <c r="E18" s="728"/>
      <c r="F18" s="728"/>
      <c r="G18" s="728"/>
      <c r="H18" s="728"/>
      <c r="I18" s="728"/>
      <c r="J18" s="728"/>
      <c r="K18" s="728"/>
      <c r="L18" s="728"/>
      <c r="M18" s="728"/>
      <c r="N18" s="728"/>
      <c r="P18" s="729"/>
      <c r="Q18" s="730"/>
      <c r="R18" s="731"/>
      <c r="Y18" s="724"/>
      <c r="Z18" s="725"/>
      <c r="AA18" s="725"/>
      <c r="AB18" s="725"/>
      <c r="AC18" s="725"/>
      <c r="AD18" s="725"/>
      <c r="AE18" s="725"/>
      <c r="AF18" s="725"/>
      <c r="AG18" s="725"/>
      <c r="AH18" s="725"/>
      <c r="AI18" s="725"/>
      <c r="AJ18" s="725"/>
      <c r="AK18" s="725"/>
      <c r="AL18" s="725"/>
      <c r="AM18" s="726"/>
      <c r="AN18" s="1" t="str">
        <f>IF(PaymAppl_PartialPaymSelect=1,IF(TRIM(PaymAppl_PartialPaymID)="",""," / TZ " &amp; TRIM(PaymAppl_PartialPaymID))," / EndZ")</f>
        <v/>
      </c>
    </row>
    <row r="19" spans="1:40" s="3" customFormat="1" ht="3.75" customHeight="1" x14ac:dyDescent="0.25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</row>
    <row r="20" spans="1:40" ht="18" customHeight="1" x14ac:dyDescent="0.25">
      <c r="A20" s="745" t="s">
        <v>12</v>
      </c>
      <c r="B20" s="746"/>
      <c r="C20" s="746"/>
      <c r="D20" s="746"/>
      <c r="E20" s="746"/>
      <c r="F20" s="746"/>
      <c r="G20" s="746"/>
      <c r="H20" s="746"/>
      <c r="I20" s="746"/>
      <c r="J20" s="746"/>
      <c r="K20" s="746"/>
      <c r="L20" s="746"/>
      <c r="M20" s="746"/>
      <c r="N20" s="746"/>
      <c r="O20" s="746"/>
      <c r="P20" s="746"/>
      <c r="Q20" s="746"/>
      <c r="R20" s="746"/>
      <c r="S20" s="746"/>
      <c r="T20" s="746"/>
      <c r="U20" s="746"/>
      <c r="V20" s="746"/>
      <c r="W20" s="746"/>
      <c r="X20" s="746"/>
      <c r="Y20" s="746"/>
      <c r="Z20" s="746"/>
      <c r="AA20" s="746"/>
      <c r="AB20" s="746"/>
      <c r="AC20" s="746"/>
      <c r="AD20" s="746"/>
      <c r="AE20" s="746"/>
      <c r="AF20" s="746"/>
      <c r="AG20" s="746"/>
      <c r="AH20" s="746"/>
      <c r="AI20" s="746"/>
      <c r="AJ20" s="746"/>
      <c r="AK20" s="746"/>
      <c r="AL20" s="746"/>
      <c r="AM20" s="747"/>
    </row>
    <row r="21" spans="1:40" s="3" customFormat="1" ht="3.75" customHeight="1" x14ac:dyDescent="0.25">
      <c r="A21" s="10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2"/>
    </row>
    <row r="22" spans="1:40" s="3" customFormat="1" ht="18" customHeight="1" x14ac:dyDescent="0.25">
      <c r="A22" s="776" t="s">
        <v>13</v>
      </c>
      <c r="B22" s="777"/>
      <c r="C22" s="777"/>
      <c r="D22" s="777"/>
      <c r="E22" s="777"/>
      <c r="F22" s="777"/>
      <c r="G22" s="777"/>
      <c r="H22" s="777"/>
      <c r="I22" s="777"/>
      <c r="J22" s="777"/>
      <c r="K22" s="777"/>
      <c r="L22" s="777"/>
      <c r="M22" s="777"/>
      <c r="N22" s="777"/>
      <c r="O22" s="777"/>
      <c r="P22" s="777"/>
      <c r="Q22" s="777"/>
      <c r="R22" s="777"/>
      <c r="S22" s="777"/>
      <c r="T22" s="777"/>
      <c r="U22" s="777"/>
      <c r="V22" s="777"/>
      <c r="W22" s="777"/>
      <c r="X22" s="777"/>
      <c r="Y22" s="777"/>
      <c r="Z22" s="777"/>
      <c r="AA22" s="777"/>
      <c r="AB22" s="777"/>
      <c r="AC22" s="777"/>
      <c r="AD22" s="777"/>
      <c r="AE22" s="777"/>
      <c r="AF22" s="777"/>
      <c r="AG22" s="777"/>
      <c r="AH22" s="777"/>
      <c r="AI22" s="777"/>
      <c r="AJ22" s="777"/>
      <c r="AK22" s="777"/>
      <c r="AL22" s="777"/>
      <c r="AM22" s="778"/>
    </row>
    <row r="23" spans="1:40" s="3" customFormat="1" ht="22.5" customHeight="1" x14ac:dyDescent="0.25">
      <c r="A23" s="779" t="s">
        <v>14</v>
      </c>
      <c r="B23" s="780"/>
      <c r="C23" s="780"/>
      <c r="D23" s="780"/>
      <c r="E23" s="780"/>
      <c r="F23" s="780"/>
      <c r="G23" s="780"/>
      <c r="H23" s="780"/>
      <c r="I23" s="780"/>
      <c r="J23" s="780"/>
      <c r="K23" s="780"/>
      <c r="L23" s="780"/>
      <c r="M23" s="780"/>
      <c r="N23" s="780"/>
      <c r="O23" s="780"/>
      <c r="P23" s="780"/>
      <c r="Q23" s="780"/>
      <c r="R23" s="780"/>
      <c r="S23" s="780"/>
      <c r="T23" s="780"/>
      <c r="U23" s="780"/>
      <c r="V23" s="780"/>
      <c r="W23" s="780"/>
      <c r="X23" s="780"/>
      <c r="Y23" s="780"/>
      <c r="Z23" s="780"/>
      <c r="AA23" s="780"/>
      <c r="AB23" s="780"/>
      <c r="AC23" s="780"/>
      <c r="AD23" s="780"/>
      <c r="AE23" s="780"/>
      <c r="AF23" s="780"/>
      <c r="AG23" s="780"/>
      <c r="AH23" s="780"/>
      <c r="AI23" s="780"/>
      <c r="AJ23" s="780"/>
      <c r="AK23" s="780"/>
      <c r="AL23" s="780"/>
      <c r="AM23" s="781"/>
    </row>
    <row r="24" spans="1:40" ht="3.75" customHeight="1" x14ac:dyDescent="0.25">
      <c r="A24" s="13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4"/>
    </row>
    <row r="25" spans="1:40" ht="24" customHeight="1" x14ac:dyDescent="0.25">
      <c r="A25" s="782" t="s">
        <v>15</v>
      </c>
      <c r="B25" s="783"/>
      <c r="C25" s="783"/>
      <c r="D25" s="783"/>
      <c r="E25" s="783"/>
      <c r="F25" s="783"/>
      <c r="G25" s="783"/>
      <c r="H25" s="783"/>
      <c r="I25" s="783"/>
      <c r="J25" s="783"/>
      <c r="K25" s="783"/>
      <c r="L25" s="783"/>
      <c r="M25" s="784"/>
      <c r="N25" s="784"/>
      <c r="O25" s="784"/>
      <c r="P25" s="784"/>
      <c r="Q25" s="784"/>
      <c r="R25" s="784"/>
      <c r="S25" s="784"/>
      <c r="T25" s="784"/>
      <c r="U25" s="784"/>
      <c r="V25" s="784"/>
      <c r="W25" s="784"/>
      <c r="X25" s="784"/>
      <c r="Y25" s="784"/>
      <c r="Z25" s="784"/>
      <c r="AA25" s="784"/>
      <c r="AB25" s="784"/>
      <c r="AC25" s="784"/>
      <c r="AD25" s="784"/>
      <c r="AE25" s="784"/>
      <c r="AF25" s="784"/>
      <c r="AG25" s="784"/>
      <c r="AH25" s="784"/>
      <c r="AI25" s="784"/>
      <c r="AJ25" s="784"/>
      <c r="AK25" s="784"/>
      <c r="AL25" s="784"/>
      <c r="AM25" s="785"/>
    </row>
    <row r="26" spans="1:40" ht="3.75" customHeight="1" x14ac:dyDescent="0.25">
      <c r="A26" s="15"/>
      <c r="B26" s="1"/>
      <c r="C26" s="16"/>
      <c r="D26" s="16"/>
      <c r="E26" s="16"/>
      <c r="F26" s="16"/>
      <c r="G26" s="3"/>
      <c r="H26" s="3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"/>
      <c r="AM26" s="15"/>
    </row>
    <row r="27" spans="1:40" ht="18" customHeight="1" x14ac:dyDescent="0.25">
      <c r="A27" s="745" t="s">
        <v>638</v>
      </c>
      <c r="B27" s="746"/>
      <c r="C27" s="746"/>
      <c r="D27" s="746"/>
      <c r="E27" s="746"/>
      <c r="F27" s="746"/>
      <c r="G27" s="746"/>
      <c r="H27" s="746"/>
      <c r="I27" s="746"/>
      <c r="J27" s="746"/>
      <c r="K27" s="746"/>
      <c r="L27" s="746"/>
      <c r="M27" s="746"/>
      <c r="N27" s="746"/>
      <c r="O27" s="746"/>
      <c r="P27" s="746"/>
      <c r="Q27" s="746"/>
      <c r="R27" s="746"/>
      <c r="S27" s="746"/>
      <c r="T27" s="746"/>
      <c r="U27" s="746"/>
      <c r="V27" s="746"/>
      <c r="W27" s="746"/>
      <c r="X27" s="746"/>
      <c r="Y27" s="746"/>
      <c r="Z27" s="746"/>
      <c r="AA27" s="746"/>
      <c r="AB27" s="746"/>
      <c r="AC27" s="746"/>
      <c r="AD27" s="746"/>
      <c r="AE27" s="746"/>
      <c r="AF27" s="746"/>
      <c r="AG27" s="746"/>
      <c r="AH27" s="746"/>
      <c r="AI27" s="746"/>
      <c r="AJ27" s="746"/>
      <c r="AK27" s="746"/>
      <c r="AL27" s="746"/>
      <c r="AM27" s="747"/>
      <c r="AN27" s="4">
        <v>1</v>
      </c>
    </row>
    <row r="28" spans="1:40" ht="4.6500000000000004" customHeight="1" x14ac:dyDescent="0.25">
      <c r="A28" s="17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9"/>
      <c r="AH28" s="19"/>
      <c r="AI28" s="19"/>
      <c r="AJ28" s="19"/>
      <c r="AK28" s="19"/>
      <c r="AL28" s="19"/>
      <c r="AM28" s="20"/>
      <c r="AN28" s="4"/>
    </row>
    <row r="29" spans="1:40" ht="19.5" customHeight="1" x14ac:dyDescent="0.25">
      <c r="A29" s="765" t="s">
        <v>16</v>
      </c>
      <c r="B29" s="766"/>
      <c r="C29" s="766"/>
      <c r="D29" s="766"/>
      <c r="E29" s="766"/>
      <c r="F29" s="766"/>
      <c r="G29" s="766"/>
      <c r="H29" s="766"/>
      <c r="I29" s="766"/>
      <c r="J29" s="766"/>
      <c r="K29" s="766"/>
      <c r="L29" s="766"/>
      <c r="M29" s="767"/>
      <c r="N29" s="768"/>
      <c r="O29" s="768"/>
      <c r="P29" s="768"/>
      <c r="Q29" s="768"/>
      <c r="R29" s="768"/>
      <c r="S29" s="768"/>
      <c r="T29" s="768"/>
      <c r="U29" s="768"/>
      <c r="V29" s="769"/>
      <c r="W29" s="21"/>
      <c r="X29" s="770" t="s">
        <v>17</v>
      </c>
      <c r="Y29" s="771"/>
      <c r="Z29" s="771"/>
      <c r="AA29" s="771"/>
      <c r="AB29" s="771"/>
      <c r="AC29" s="771"/>
      <c r="AD29" s="771"/>
      <c r="AE29" s="772"/>
      <c r="AF29" s="773"/>
      <c r="AG29" s="774"/>
      <c r="AH29" s="774"/>
      <c r="AI29" s="774"/>
      <c r="AJ29" s="774"/>
      <c r="AK29" s="774"/>
      <c r="AL29" s="774"/>
      <c r="AM29" s="775"/>
      <c r="AN29" s="4" t="str">
        <f>IF(AN27=1,"Ja","Nein")</f>
        <v>Ja</v>
      </c>
    </row>
    <row r="30" spans="1:40" ht="4.6500000000000004" customHeight="1" x14ac:dyDescent="0.25">
      <c r="A30" s="13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4"/>
      <c r="AN30" s="4"/>
    </row>
    <row r="31" spans="1:40" ht="18" customHeight="1" x14ac:dyDescent="0.25">
      <c r="A31" s="753"/>
      <c r="B31" s="754"/>
      <c r="C31" s="754"/>
      <c r="D31" s="754"/>
      <c r="E31" s="754"/>
      <c r="F31" s="754"/>
      <c r="G31" s="754"/>
      <c r="H31" s="754"/>
      <c r="I31" s="754"/>
      <c r="J31" s="754"/>
      <c r="K31" s="754"/>
      <c r="L31" s="754"/>
      <c r="M31" s="754"/>
      <c r="N31" s="754"/>
      <c r="O31" s="754"/>
      <c r="P31" s="754"/>
      <c r="Q31" s="754"/>
      <c r="R31" s="754"/>
      <c r="S31" s="754"/>
      <c r="T31" s="754"/>
      <c r="U31" s="754"/>
      <c r="V31" s="754"/>
      <c r="W31" s="754"/>
      <c r="X31" s="754"/>
      <c r="Y31" s="754"/>
      <c r="Z31" s="754"/>
      <c r="AA31" s="754"/>
      <c r="AB31" s="754"/>
      <c r="AC31" s="754"/>
      <c r="AD31" s="754"/>
      <c r="AE31" s="754"/>
      <c r="AF31" s="754"/>
      <c r="AG31" s="754"/>
      <c r="AH31" s="754"/>
      <c r="AI31" s="754"/>
      <c r="AJ31" s="754"/>
      <c r="AK31" s="754"/>
      <c r="AL31" s="754"/>
      <c r="AM31" s="755"/>
      <c r="AN31" s="4">
        <v>1</v>
      </c>
    </row>
    <row r="32" spans="1:40" s="3" customFormat="1" ht="18" customHeight="1" x14ac:dyDescent="0.25">
      <c r="A32" s="22"/>
      <c r="B32" s="756" t="s">
        <v>18</v>
      </c>
      <c r="C32" s="757"/>
      <c r="D32" s="757"/>
      <c r="E32" s="757"/>
      <c r="F32" s="757"/>
      <c r="G32" s="757"/>
      <c r="H32" s="758"/>
      <c r="I32" s="759"/>
      <c r="J32" s="760"/>
      <c r="K32" s="760"/>
      <c r="L32" s="760"/>
      <c r="M32" s="760"/>
      <c r="N32" s="760"/>
      <c r="O32" s="760"/>
      <c r="P32" s="760"/>
      <c r="Q32" s="760"/>
      <c r="R32" s="760"/>
      <c r="S32" s="760"/>
      <c r="T32" s="760"/>
      <c r="U32" s="760"/>
      <c r="V32" s="760"/>
      <c r="W32" s="760"/>
      <c r="X32" s="760"/>
      <c r="Y32" s="761"/>
      <c r="Z32" s="9"/>
      <c r="AA32" s="762" t="s">
        <v>19</v>
      </c>
      <c r="AB32" s="763"/>
      <c r="AC32" s="763"/>
      <c r="AD32" s="763"/>
      <c r="AE32" s="764"/>
      <c r="AF32" s="23"/>
      <c r="AG32" s="23"/>
      <c r="AH32" s="23"/>
      <c r="AI32" s="23"/>
      <c r="AJ32" s="23"/>
      <c r="AK32" s="23"/>
      <c r="AL32" s="23"/>
      <c r="AM32" s="24"/>
      <c r="AN32" s="25" t="str">
        <f>TRIM(PaymAppl_IndividualName)</f>
        <v/>
      </c>
    </row>
    <row r="33" spans="1:40" s="3" customFormat="1" ht="4.6500000000000004" customHeight="1" x14ac:dyDescent="0.25">
      <c r="A33" s="22"/>
      <c r="B33" s="26"/>
      <c r="C33" s="26"/>
      <c r="D33" s="26"/>
      <c r="E33" s="26"/>
      <c r="F33" s="26"/>
      <c r="G33" s="26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X33" s="9"/>
      <c r="Y33" s="9"/>
      <c r="Z33" s="9"/>
      <c r="AA33" s="9"/>
      <c r="AB33" s="9"/>
      <c r="AC33" s="9"/>
      <c r="AD33" s="9"/>
      <c r="AE33" s="9"/>
      <c r="AF33" s="28"/>
      <c r="AG33" s="16"/>
      <c r="AH33" s="16"/>
      <c r="AI33" s="16"/>
      <c r="AJ33" s="16"/>
      <c r="AK33" s="16"/>
      <c r="AL33" s="16"/>
      <c r="AM33" s="29"/>
      <c r="AN33" s="25"/>
    </row>
    <row r="34" spans="1:40" ht="18" customHeight="1" x14ac:dyDescent="0.25">
      <c r="A34" s="753"/>
      <c r="B34" s="754"/>
      <c r="C34" s="754"/>
      <c r="D34" s="754"/>
      <c r="E34" s="754"/>
      <c r="F34" s="754"/>
      <c r="G34" s="754"/>
      <c r="H34" s="754"/>
      <c r="I34" s="754"/>
      <c r="J34" s="754"/>
      <c r="K34" s="754"/>
      <c r="L34" s="754"/>
      <c r="M34" s="754"/>
      <c r="N34" s="754"/>
      <c r="O34" s="754"/>
      <c r="P34" s="754"/>
      <c r="Q34" s="754"/>
      <c r="R34" s="754"/>
      <c r="S34" s="754"/>
      <c r="T34" s="754"/>
      <c r="U34" s="754"/>
      <c r="V34" s="754"/>
      <c r="W34" s="754"/>
      <c r="X34" s="754"/>
      <c r="Y34" s="754"/>
      <c r="Z34" s="754"/>
      <c r="AA34" s="754"/>
      <c r="AB34" s="754"/>
      <c r="AC34" s="754"/>
      <c r="AD34" s="754"/>
      <c r="AE34" s="754"/>
      <c r="AF34" s="754"/>
      <c r="AG34" s="754"/>
      <c r="AH34" s="754"/>
      <c r="AI34" s="754"/>
      <c r="AJ34" s="754"/>
      <c r="AK34" s="754"/>
      <c r="AL34" s="754"/>
      <c r="AM34" s="755"/>
      <c r="AN34" s="4"/>
    </row>
    <row r="35" spans="1:40" s="3" customFormat="1" ht="18" customHeight="1" x14ac:dyDescent="0.25">
      <c r="A35" s="22"/>
      <c r="B35" s="795" t="s">
        <v>18</v>
      </c>
      <c r="C35" s="795"/>
      <c r="D35" s="795"/>
      <c r="E35" s="795"/>
      <c r="F35" s="795"/>
      <c r="G35" s="795"/>
      <c r="H35" s="795"/>
      <c r="I35" s="786"/>
      <c r="J35" s="786"/>
      <c r="K35" s="786"/>
      <c r="L35" s="786"/>
      <c r="M35" s="786"/>
      <c r="N35" s="786"/>
      <c r="O35" s="786"/>
      <c r="P35" s="786"/>
      <c r="Q35" s="786"/>
      <c r="R35" s="786"/>
      <c r="S35" s="786"/>
      <c r="T35" s="786"/>
      <c r="U35" s="786"/>
      <c r="V35" s="786"/>
      <c r="W35" s="786"/>
      <c r="X35" s="786"/>
      <c r="Y35" s="786"/>
      <c r="Z35" s="9"/>
      <c r="AA35" s="762" t="s">
        <v>19</v>
      </c>
      <c r="AB35" s="763"/>
      <c r="AC35" s="763"/>
      <c r="AD35" s="763"/>
      <c r="AE35" s="764"/>
      <c r="AF35" s="23"/>
      <c r="AG35" s="23"/>
      <c r="AH35" s="23"/>
      <c r="AI35" s="23"/>
      <c r="AJ35" s="23"/>
      <c r="AK35" s="23"/>
      <c r="AL35" s="23"/>
      <c r="AM35" s="24"/>
      <c r="AN35" s="25" t="str">
        <f>IF(TRIM(PaymAppl_CoupleNameA)="","???",TRIM(PaymAppl_CoupleNameA))</f>
        <v>???</v>
      </c>
    </row>
    <row r="36" spans="1:40" s="3" customFormat="1" ht="4.6500000000000004" customHeight="1" x14ac:dyDescent="0.25">
      <c r="A36" s="22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8"/>
      <c r="P36" s="16"/>
      <c r="Q36" s="16"/>
      <c r="R36" s="16"/>
      <c r="S36" s="16"/>
      <c r="T36" s="16"/>
      <c r="U36" s="16"/>
      <c r="V36" s="16"/>
      <c r="X36" s="26"/>
      <c r="Y36" s="26"/>
      <c r="Z36" s="26"/>
      <c r="AA36" s="26"/>
      <c r="AB36" s="26"/>
      <c r="AC36" s="26"/>
      <c r="AD36" s="26"/>
      <c r="AE36" s="26"/>
      <c r="AF36" s="28"/>
      <c r="AG36" s="28"/>
      <c r="AH36" s="28"/>
      <c r="AI36" s="28"/>
      <c r="AJ36" s="28"/>
      <c r="AK36" s="28"/>
      <c r="AL36" s="28"/>
      <c r="AM36" s="30"/>
      <c r="AN36" s="25"/>
    </row>
    <row r="37" spans="1:40" s="3" customFormat="1" ht="18" customHeight="1" x14ac:dyDescent="0.25">
      <c r="A37" s="22"/>
      <c r="B37" s="797" t="s">
        <v>18</v>
      </c>
      <c r="C37" s="797"/>
      <c r="D37" s="797"/>
      <c r="E37" s="797"/>
      <c r="F37" s="797"/>
      <c r="G37" s="797"/>
      <c r="H37" s="797"/>
      <c r="I37" s="786"/>
      <c r="J37" s="786"/>
      <c r="K37" s="786"/>
      <c r="L37" s="786"/>
      <c r="M37" s="786"/>
      <c r="N37" s="786"/>
      <c r="O37" s="786"/>
      <c r="P37" s="786"/>
      <c r="Q37" s="786"/>
      <c r="R37" s="786"/>
      <c r="S37" s="786"/>
      <c r="T37" s="786"/>
      <c r="U37" s="786"/>
      <c r="V37" s="786"/>
      <c r="W37" s="786"/>
      <c r="X37" s="786"/>
      <c r="Y37" s="786"/>
      <c r="Z37" s="9"/>
      <c r="AA37" s="762" t="s">
        <v>19</v>
      </c>
      <c r="AB37" s="763"/>
      <c r="AC37" s="763"/>
      <c r="AD37" s="763"/>
      <c r="AE37" s="764"/>
      <c r="AF37" s="23"/>
      <c r="AG37" s="23"/>
      <c r="AH37" s="23"/>
      <c r="AI37" s="23"/>
      <c r="AJ37" s="23"/>
      <c r="AK37" s="23"/>
      <c r="AL37" s="23"/>
      <c r="AM37" s="24"/>
      <c r="AN37" s="25" t="str">
        <f>IF(TRIM(PaymAppl_CoupleNameB)="","???",TRIM(PaymAppl_CoupleNameB))</f>
        <v>???</v>
      </c>
    </row>
    <row r="38" spans="1:40" s="3" customFormat="1" ht="4.6500000000000004" customHeight="1" x14ac:dyDescent="0.25">
      <c r="A38" s="22"/>
      <c r="B38" s="9"/>
      <c r="C38" s="9"/>
      <c r="D38" s="9"/>
      <c r="E38" s="9"/>
      <c r="F38" s="9"/>
      <c r="G38" s="9"/>
      <c r="H38" s="26"/>
      <c r="I38" s="26"/>
      <c r="J38" s="26"/>
      <c r="K38" s="26"/>
      <c r="L38" s="26"/>
      <c r="M38" s="26"/>
      <c r="N38" s="26"/>
      <c r="O38" s="28"/>
      <c r="P38" s="16"/>
      <c r="Q38" s="16"/>
      <c r="R38" s="16"/>
      <c r="S38" s="16"/>
      <c r="T38" s="16"/>
      <c r="U38" s="16"/>
      <c r="V38" s="16"/>
      <c r="X38" s="26"/>
      <c r="Y38" s="26"/>
      <c r="Z38" s="26"/>
      <c r="AA38" s="26"/>
      <c r="AB38" s="26"/>
      <c r="AC38" s="26"/>
      <c r="AD38" s="26"/>
      <c r="AE38" s="26"/>
      <c r="AF38" s="28"/>
      <c r="AG38" s="16"/>
      <c r="AH38" s="16"/>
      <c r="AI38" s="16"/>
      <c r="AJ38" s="16"/>
      <c r="AK38" s="16"/>
      <c r="AL38" s="16"/>
      <c r="AM38" s="29"/>
      <c r="AN38" s="25"/>
    </row>
    <row r="39" spans="1:40" ht="18" customHeight="1" x14ac:dyDescent="0.25">
      <c r="A39" s="792" t="s">
        <v>20</v>
      </c>
      <c r="B39" s="793"/>
      <c r="C39" s="793"/>
      <c r="D39" s="793"/>
      <c r="E39" s="793"/>
      <c r="F39" s="793"/>
      <c r="G39" s="793"/>
      <c r="H39" s="793"/>
      <c r="I39" s="793"/>
      <c r="J39" s="793"/>
      <c r="K39" s="793"/>
      <c r="L39" s="793"/>
      <c r="M39" s="793"/>
      <c r="N39" s="793"/>
      <c r="O39" s="793"/>
      <c r="P39" s="793"/>
      <c r="Q39" s="793"/>
      <c r="R39" s="793"/>
      <c r="S39" s="793"/>
      <c r="T39" s="793"/>
      <c r="U39" s="793"/>
      <c r="V39" s="793"/>
      <c r="W39" s="793"/>
      <c r="X39" s="793"/>
      <c r="Y39" s="793"/>
      <c r="Z39" s="793"/>
      <c r="AA39" s="793"/>
      <c r="AB39" s="793"/>
      <c r="AC39" s="793"/>
      <c r="AD39" s="793"/>
      <c r="AE39" s="793"/>
      <c r="AF39" s="793"/>
      <c r="AG39" s="793"/>
      <c r="AH39" s="793"/>
      <c r="AI39" s="793"/>
      <c r="AJ39" s="793"/>
      <c r="AK39" s="793"/>
      <c r="AL39" s="793"/>
      <c r="AM39" s="794"/>
      <c r="AN39" s="4"/>
    </row>
    <row r="40" spans="1:40" ht="18" customHeight="1" x14ac:dyDescent="0.25">
      <c r="A40" s="31"/>
      <c r="B40" s="795" t="s">
        <v>21</v>
      </c>
      <c r="C40" s="795"/>
      <c r="D40" s="795"/>
      <c r="E40" s="795"/>
      <c r="F40" s="795"/>
      <c r="G40" s="795"/>
      <c r="H40" s="795"/>
      <c r="I40" s="786"/>
      <c r="J40" s="786"/>
      <c r="K40" s="786"/>
      <c r="L40" s="786"/>
      <c r="M40" s="786"/>
      <c r="N40" s="786"/>
      <c r="O40" s="786"/>
      <c r="P40" s="786"/>
      <c r="Q40" s="786"/>
      <c r="R40" s="786"/>
      <c r="S40" s="786"/>
      <c r="T40" s="786"/>
      <c r="U40" s="786"/>
      <c r="V40" s="786"/>
      <c r="W40" s="786"/>
      <c r="X40" s="786"/>
      <c r="Y40" s="786"/>
      <c r="Z40" s="786"/>
      <c r="AA40" s="786"/>
      <c r="AB40" s="786"/>
      <c r="AC40" s="786"/>
      <c r="AD40" s="786"/>
      <c r="AE40" s="786"/>
      <c r="AF40" s="786"/>
      <c r="AG40" s="786"/>
      <c r="AH40" s="786"/>
      <c r="AI40" s="786"/>
      <c r="AJ40" s="786"/>
      <c r="AK40" s="786"/>
      <c r="AL40" s="786"/>
      <c r="AM40" s="796"/>
      <c r="AN40" s="4" t="str">
        <f>TRIM(PaymAppl_LegalEntityName)</f>
        <v/>
      </c>
    </row>
    <row r="41" spans="1:40" ht="4.6500000000000004" customHeight="1" x14ac:dyDescent="0.25">
      <c r="A41" s="31"/>
      <c r="B41" s="32"/>
      <c r="C41" s="32"/>
      <c r="D41" s="32"/>
      <c r="E41" s="32"/>
      <c r="F41" s="26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1"/>
      <c r="AJ41" s="1"/>
      <c r="AK41" s="1"/>
      <c r="AL41" s="1"/>
      <c r="AM41" s="14"/>
      <c r="AN41" s="4"/>
    </row>
    <row r="42" spans="1:40" ht="18" customHeight="1" x14ac:dyDescent="0.25">
      <c r="A42" s="33"/>
      <c r="B42" s="795" t="s">
        <v>22</v>
      </c>
      <c r="C42" s="795"/>
      <c r="D42" s="795"/>
      <c r="E42" s="795"/>
      <c r="F42" s="795"/>
      <c r="G42" s="795"/>
      <c r="H42" s="795"/>
      <c r="I42" s="786"/>
      <c r="J42" s="786"/>
      <c r="K42" s="786"/>
      <c r="L42" s="786"/>
      <c r="M42" s="786"/>
      <c r="N42" s="786"/>
      <c r="O42" s="786"/>
      <c r="P42" s="786"/>
      <c r="Q42" s="786"/>
      <c r="R42" s="786"/>
      <c r="S42" s="786"/>
      <c r="T42" s="786"/>
      <c r="U42" s="786"/>
      <c r="V42" s="786"/>
      <c r="W42" s="786"/>
      <c r="X42" s="786"/>
      <c r="Y42" s="786"/>
      <c r="Z42" s="34"/>
      <c r="AA42" s="787" t="s">
        <v>23</v>
      </c>
      <c r="AB42" s="787"/>
      <c r="AC42" s="787"/>
      <c r="AD42" s="787"/>
      <c r="AE42" s="787"/>
      <c r="AF42" s="788"/>
      <c r="AG42" s="789"/>
      <c r="AH42" s="790"/>
      <c r="AI42" s="790"/>
      <c r="AJ42" s="790"/>
      <c r="AK42" s="790"/>
      <c r="AL42" s="790"/>
      <c r="AM42" s="791"/>
      <c r="AN42" s="4"/>
    </row>
    <row r="43" spans="1:40" s="3" customFormat="1" ht="4.5" customHeight="1" x14ac:dyDescent="0.25">
      <c r="A43" s="819"/>
      <c r="B43" s="820"/>
      <c r="C43" s="820"/>
      <c r="D43" s="820"/>
      <c r="E43" s="820"/>
      <c r="F43" s="820"/>
      <c r="G43" s="820"/>
      <c r="H43" s="820"/>
      <c r="I43" s="820"/>
      <c r="J43" s="820"/>
      <c r="K43" s="820"/>
      <c r="L43" s="820"/>
      <c r="M43" s="820"/>
      <c r="N43" s="820"/>
      <c r="O43" s="820"/>
      <c r="P43" s="820"/>
      <c r="Q43" s="820"/>
      <c r="R43" s="820"/>
      <c r="S43" s="820"/>
      <c r="T43" s="820"/>
      <c r="U43" s="820"/>
      <c r="V43" s="820"/>
      <c r="W43" s="820"/>
      <c r="X43" s="820"/>
      <c r="Y43" s="820"/>
      <c r="Z43" s="820"/>
      <c r="AA43" s="820"/>
      <c r="AB43" s="820"/>
      <c r="AC43" s="820"/>
      <c r="AD43" s="820"/>
      <c r="AE43" s="820"/>
      <c r="AF43" s="820"/>
      <c r="AG43" s="820"/>
      <c r="AH43" s="820"/>
      <c r="AI43" s="820"/>
      <c r="AJ43" s="820"/>
      <c r="AK43" s="820"/>
      <c r="AL43" s="820"/>
      <c r="AM43" s="821"/>
      <c r="AN43" s="25"/>
    </row>
    <row r="44" spans="1:40" s="3" customFormat="1" ht="18" customHeight="1" x14ac:dyDescent="0.25">
      <c r="A44" s="822"/>
      <c r="B44" s="820"/>
      <c r="C44" s="820"/>
      <c r="D44" s="820"/>
      <c r="E44" s="820"/>
      <c r="F44" s="820"/>
      <c r="G44" s="820"/>
      <c r="H44" s="820"/>
      <c r="I44" s="820"/>
      <c r="J44" s="820"/>
      <c r="K44" s="820"/>
      <c r="L44" s="820"/>
      <c r="M44" s="820"/>
      <c r="N44" s="820"/>
      <c r="O44" s="820"/>
      <c r="P44" s="820"/>
      <c r="Q44" s="820"/>
      <c r="R44" s="820"/>
      <c r="S44" s="820"/>
      <c r="T44" s="820"/>
      <c r="U44" s="820"/>
      <c r="V44" s="820"/>
      <c r="W44" s="820"/>
      <c r="X44" s="820"/>
      <c r="Y44" s="820"/>
      <c r="Z44" s="820"/>
      <c r="AA44" s="820"/>
      <c r="AB44" s="820"/>
      <c r="AC44" s="820"/>
      <c r="AD44" s="820"/>
      <c r="AE44" s="820"/>
      <c r="AF44" s="820"/>
      <c r="AG44" s="820"/>
      <c r="AH44" s="820"/>
      <c r="AI44" s="820"/>
      <c r="AJ44" s="820"/>
      <c r="AK44" s="820"/>
      <c r="AL44" s="820"/>
      <c r="AM44" s="821"/>
      <c r="AN44" s="25"/>
    </row>
    <row r="45" spans="1:40" ht="18" customHeight="1" x14ac:dyDescent="0.25">
      <c r="A45" s="33"/>
      <c r="B45" s="758" t="s">
        <v>24</v>
      </c>
      <c r="C45" s="795"/>
      <c r="D45" s="795"/>
      <c r="E45" s="795"/>
      <c r="F45" s="795"/>
      <c r="G45" s="795"/>
      <c r="H45" s="795"/>
      <c r="I45" s="786"/>
      <c r="J45" s="786"/>
      <c r="K45" s="786"/>
      <c r="L45" s="786"/>
      <c r="M45" s="786"/>
      <c r="N45" s="786"/>
      <c r="O45" s="786"/>
      <c r="P45" s="786"/>
      <c r="Q45" s="786"/>
      <c r="R45" s="786"/>
      <c r="S45" s="786"/>
      <c r="T45" s="786"/>
      <c r="U45" s="786"/>
      <c r="V45" s="786"/>
      <c r="W45" s="786"/>
      <c r="X45" s="786"/>
      <c r="Y45" s="786"/>
      <c r="Z45" s="786"/>
      <c r="AA45" s="786"/>
      <c r="AB45" s="786"/>
      <c r="AC45" s="786"/>
      <c r="AD45" s="786"/>
      <c r="AE45" s="786"/>
      <c r="AF45" s="786"/>
      <c r="AG45" s="786"/>
      <c r="AH45" s="786"/>
      <c r="AI45" s="786"/>
      <c r="AJ45" s="786"/>
      <c r="AK45" s="786"/>
      <c r="AL45" s="786"/>
      <c r="AM45" s="796"/>
      <c r="AN45" s="1" t="str">
        <f>TRIM(PaymAppl_PersonGroupName)</f>
        <v/>
      </c>
    </row>
    <row r="46" spans="1:40" s="3" customFormat="1" ht="4.6500000000000004" customHeight="1" x14ac:dyDescent="0.25">
      <c r="A46" s="22"/>
      <c r="B46" s="35"/>
      <c r="C46" s="35"/>
      <c r="D46" s="35"/>
      <c r="E46" s="35"/>
      <c r="F46" s="35"/>
      <c r="G46" s="35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9"/>
      <c r="AA46" s="26"/>
      <c r="AB46" s="26"/>
      <c r="AC46" s="26"/>
      <c r="AD46" s="26"/>
      <c r="AE46" s="26"/>
      <c r="AF46" s="28"/>
      <c r="AG46" s="16"/>
      <c r="AH46" s="16"/>
      <c r="AI46" s="16"/>
      <c r="AJ46" s="16"/>
      <c r="AK46" s="16"/>
      <c r="AL46" s="16"/>
      <c r="AM46" s="29"/>
    </row>
    <row r="47" spans="1:40" s="3" customFormat="1" ht="18" customHeight="1" x14ac:dyDescent="0.25">
      <c r="A47" s="22"/>
      <c r="B47" s="795" t="s">
        <v>22</v>
      </c>
      <c r="C47" s="795"/>
      <c r="D47" s="795"/>
      <c r="E47" s="795"/>
      <c r="F47" s="795"/>
      <c r="G47" s="795"/>
      <c r="H47" s="795"/>
      <c r="I47" s="786"/>
      <c r="J47" s="786"/>
      <c r="K47" s="786"/>
      <c r="L47" s="786"/>
      <c r="M47" s="786"/>
      <c r="N47" s="786"/>
      <c r="O47" s="786"/>
      <c r="P47" s="786"/>
      <c r="Q47" s="786"/>
      <c r="R47" s="786"/>
      <c r="S47" s="786"/>
      <c r="T47" s="786"/>
      <c r="U47" s="786"/>
      <c r="V47" s="786"/>
      <c r="W47" s="786"/>
      <c r="X47" s="786"/>
      <c r="Y47" s="786"/>
      <c r="Z47" s="786"/>
      <c r="AA47" s="786"/>
      <c r="AB47" s="786"/>
      <c r="AC47" s="786"/>
      <c r="AD47" s="786"/>
      <c r="AE47" s="786"/>
      <c r="AF47" s="786"/>
      <c r="AG47" s="786"/>
      <c r="AH47" s="786"/>
      <c r="AI47" s="786"/>
      <c r="AJ47" s="786"/>
      <c r="AK47" s="786"/>
      <c r="AL47" s="786"/>
      <c r="AM47" s="796"/>
    </row>
    <row r="48" spans="1:40" s="3" customFormat="1" ht="4.5" customHeight="1" x14ac:dyDescent="0.25">
      <c r="A48" s="22"/>
      <c r="B48" s="35"/>
      <c r="C48" s="35"/>
      <c r="D48" s="35"/>
      <c r="E48" s="35"/>
      <c r="F48" s="35"/>
      <c r="G48" s="35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9"/>
      <c r="AA48" s="26"/>
      <c r="AB48" s="26"/>
      <c r="AC48" s="26"/>
      <c r="AD48" s="26"/>
      <c r="AE48" s="26"/>
      <c r="AF48" s="28"/>
      <c r="AG48" s="16"/>
      <c r="AH48" s="16"/>
      <c r="AI48" s="16"/>
      <c r="AJ48" s="16"/>
      <c r="AK48" s="16"/>
      <c r="AL48" s="16"/>
      <c r="AM48" s="29"/>
    </row>
    <row r="49" spans="1:39" s="3" customFormat="1" ht="18" customHeight="1" x14ac:dyDescent="0.25">
      <c r="A49" s="802" t="s">
        <v>25</v>
      </c>
      <c r="B49" s="803"/>
      <c r="C49" s="803"/>
      <c r="D49" s="803"/>
      <c r="E49" s="803"/>
      <c r="F49" s="803"/>
      <c r="G49" s="803"/>
      <c r="H49" s="803"/>
      <c r="I49" s="804"/>
      <c r="J49" s="804"/>
      <c r="K49" s="804"/>
      <c r="L49" s="804"/>
      <c r="M49" s="804"/>
      <c r="N49" s="804"/>
      <c r="O49" s="804"/>
      <c r="P49" s="804"/>
      <c r="Q49" s="804"/>
      <c r="R49" s="804"/>
      <c r="S49" s="804"/>
      <c r="T49" s="804"/>
      <c r="U49" s="804"/>
      <c r="V49" s="804"/>
      <c r="W49" s="804"/>
      <c r="X49" s="804"/>
      <c r="Y49" s="804"/>
      <c r="Z49" s="27"/>
      <c r="AA49" s="762" t="s">
        <v>19</v>
      </c>
      <c r="AB49" s="763"/>
      <c r="AC49" s="763"/>
      <c r="AD49" s="763"/>
      <c r="AE49" s="764"/>
      <c r="AF49" s="23"/>
      <c r="AG49" s="23"/>
      <c r="AH49" s="23"/>
      <c r="AI49" s="23"/>
      <c r="AJ49" s="23"/>
      <c r="AK49" s="23"/>
      <c r="AL49" s="23"/>
      <c r="AM49" s="24"/>
    </row>
    <row r="50" spans="1:39" s="3" customFormat="1" ht="4.6500000000000004" customHeight="1" x14ac:dyDescent="0.25">
      <c r="A50" s="37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27"/>
      <c r="AA50" s="26"/>
      <c r="AB50" s="26"/>
      <c r="AC50" s="26"/>
      <c r="AD50" s="26"/>
      <c r="AE50" s="26"/>
      <c r="AF50" s="38"/>
      <c r="AG50" s="39"/>
      <c r="AH50" s="39"/>
      <c r="AI50" s="39"/>
      <c r="AJ50" s="39"/>
      <c r="AK50" s="39"/>
      <c r="AL50" s="39"/>
      <c r="AM50" s="40"/>
    </row>
    <row r="51" spans="1:39" s="3" customFormat="1" ht="18" customHeight="1" x14ac:dyDescent="0.25">
      <c r="A51" s="802" t="s">
        <v>25</v>
      </c>
      <c r="B51" s="803"/>
      <c r="C51" s="803"/>
      <c r="D51" s="803"/>
      <c r="E51" s="803"/>
      <c r="F51" s="803"/>
      <c r="G51" s="803"/>
      <c r="H51" s="803"/>
      <c r="I51" s="804"/>
      <c r="J51" s="804"/>
      <c r="K51" s="804"/>
      <c r="L51" s="804"/>
      <c r="M51" s="804"/>
      <c r="N51" s="804"/>
      <c r="O51" s="804"/>
      <c r="P51" s="804"/>
      <c r="Q51" s="804"/>
      <c r="R51" s="804"/>
      <c r="S51" s="804"/>
      <c r="T51" s="804"/>
      <c r="U51" s="804"/>
      <c r="V51" s="804"/>
      <c r="W51" s="804"/>
      <c r="X51" s="804"/>
      <c r="Y51" s="804"/>
      <c r="Z51" s="27"/>
      <c r="AA51" s="762" t="s">
        <v>19</v>
      </c>
      <c r="AB51" s="763"/>
      <c r="AC51" s="763"/>
      <c r="AD51" s="763"/>
      <c r="AE51" s="764"/>
      <c r="AF51" s="23"/>
      <c r="AG51" s="23"/>
      <c r="AH51" s="23"/>
      <c r="AI51" s="23"/>
      <c r="AJ51" s="23"/>
      <c r="AK51" s="23"/>
      <c r="AL51" s="23"/>
      <c r="AM51" s="24"/>
    </row>
    <row r="52" spans="1:39" s="3" customFormat="1" ht="4.6500000000000004" customHeight="1" x14ac:dyDescent="0.25">
      <c r="A52" s="37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27"/>
      <c r="AA52" s="26"/>
      <c r="AB52" s="26"/>
      <c r="AC52" s="26"/>
      <c r="AD52" s="26"/>
      <c r="AE52" s="26"/>
      <c r="AF52" s="38"/>
      <c r="AG52" s="39"/>
      <c r="AH52" s="39"/>
      <c r="AI52" s="39"/>
      <c r="AJ52" s="39"/>
      <c r="AK52" s="39"/>
      <c r="AL52" s="39"/>
      <c r="AM52" s="40"/>
    </row>
    <row r="53" spans="1:39" ht="18" customHeight="1" x14ac:dyDescent="0.25">
      <c r="A53" s="805" t="s">
        <v>26</v>
      </c>
      <c r="B53" s="795"/>
      <c r="C53" s="795"/>
      <c r="D53" s="795"/>
      <c r="E53" s="795"/>
      <c r="F53" s="795"/>
      <c r="G53" s="795"/>
      <c r="H53" s="795"/>
      <c r="I53" s="795"/>
      <c r="J53" s="795"/>
      <c r="K53" s="795"/>
      <c r="L53" s="795"/>
      <c r="M53" s="804"/>
      <c r="N53" s="804"/>
      <c r="O53" s="804"/>
      <c r="P53" s="804"/>
      <c r="Q53" s="804"/>
      <c r="R53" s="804"/>
      <c r="S53" s="804"/>
      <c r="T53" s="804"/>
      <c r="U53" s="804"/>
      <c r="V53" s="804"/>
      <c r="W53" s="804"/>
      <c r="X53" s="804"/>
      <c r="Y53" s="804"/>
      <c r="Z53" s="804"/>
      <c r="AA53" s="804"/>
      <c r="AB53" s="804"/>
      <c r="AC53" s="804"/>
      <c r="AD53" s="804"/>
      <c r="AE53" s="804"/>
      <c r="AF53" s="804"/>
      <c r="AG53" s="804"/>
      <c r="AH53" s="804"/>
      <c r="AI53" s="804"/>
      <c r="AJ53" s="804"/>
      <c r="AK53" s="804"/>
      <c r="AL53" s="804"/>
      <c r="AM53" s="806"/>
    </row>
    <row r="54" spans="1:39" ht="4.6500000000000004" customHeight="1" x14ac:dyDescent="0.25">
      <c r="A54" s="41"/>
      <c r="B54" s="42"/>
      <c r="C54" s="42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4"/>
      <c r="P54" s="8"/>
      <c r="Q54" s="8"/>
      <c r="R54" s="8"/>
      <c r="S54" s="8"/>
      <c r="T54" s="8"/>
      <c r="U54" s="8"/>
      <c r="V54" s="8"/>
      <c r="W54" s="8"/>
      <c r="X54" s="7"/>
      <c r="Y54" s="8"/>
      <c r="Z54" s="8"/>
      <c r="AA54" s="8"/>
      <c r="AB54" s="45"/>
      <c r="AC54" s="45"/>
      <c r="AD54" s="45"/>
      <c r="AE54" s="45"/>
      <c r="AF54" s="8"/>
      <c r="AG54" s="8"/>
      <c r="AH54" s="8"/>
      <c r="AI54" s="8"/>
      <c r="AJ54" s="8"/>
      <c r="AK54" s="8"/>
      <c r="AL54" s="8"/>
      <c r="AM54" s="46"/>
    </row>
    <row r="55" spans="1:39" ht="18" customHeight="1" x14ac:dyDescent="0.25">
      <c r="A55" s="802" t="s">
        <v>27</v>
      </c>
      <c r="B55" s="803"/>
      <c r="C55" s="803"/>
      <c r="D55" s="803"/>
      <c r="E55" s="803"/>
      <c r="F55" s="803"/>
      <c r="G55" s="803"/>
      <c r="H55" s="803"/>
      <c r="I55" s="803"/>
      <c r="J55" s="803"/>
      <c r="K55" s="803"/>
      <c r="L55" s="803"/>
      <c r="M55" s="804"/>
      <c r="N55" s="804"/>
      <c r="O55" s="804"/>
      <c r="P55" s="804"/>
      <c r="Q55" s="804"/>
      <c r="R55" s="804"/>
      <c r="S55" s="804"/>
      <c r="T55" s="804"/>
      <c r="U55" s="804"/>
      <c r="V55" s="804"/>
      <c r="W55" s="804"/>
      <c r="X55" s="804"/>
      <c r="Y55" s="804"/>
      <c r="Z55" s="804"/>
      <c r="AA55" s="804"/>
      <c r="AB55" s="804"/>
      <c r="AC55" s="804"/>
      <c r="AD55" s="804"/>
      <c r="AE55" s="804"/>
      <c r="AF55" s="804"/>
      <c r="AG55" s="804"/>
      <c r="AH55" s="804"/>
      <c r="AI55" s="804"/>
      <c r="AJ55" s="804"/>
      <c r="AK55" s="804"/>
      <c r="AL55" s="804"/>
      <c r="AM55" s="806"/>
    </row>
    <row r="56" spans="1:39" ht="4.6500000000000004" customHeight="1" x14ac:dyDescent="0.25">
      <c r="A56" s="41"/>
      <c r="B56" s="42"/>
      <c r="C56" s="42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4"/>
      <c r="P56" s="8"/>
      <c r="Q56" s="8"/>
      <c r="R56" s="8"/>
      <c r="S56" s="8"/>
      <c r="T56" s="8"/>
      <c r="U56" s="8"/>
      <c r="V56" s="8"/>
      <c r="W56" s="8"/>
      <c r="X56" s="7"/>
      <c r="Y56" s="8"/>
      <c r="Z56" s="8"/>
      <c r="AA56" s="8"/>
      <c r="AB56" s="45"/>
      <c r="AC56" s="45"/>
      <c r="AD56" s="45"/>
      <c r="AE56" s="45"/>
      <c r="AF56" s="8"/>
      <c r="AG56" s="8"/>
      <c r="AH56" s="8"/>
      <c r="AI56" s="8"/>
      <c r="AJ56" s="8"/>
      <c r="AK56" s="8"/>
      <c r="AL56" s="8"/>
      <c r="AM56" s="46"/>
    </row>
    <row r="57" spans="1:39" ht="18" customHeight="1" x14ac:dyDescent="0.25">
      <c r="A57" s="802" t="s">
        <v>28</v>
      </c>
      <c r="B57" s="803"/>
      <c r="C57" s="803"/>
      <c r="D57" s="803"/>
      <c r="E57" s="803"/>
      <c r="F57" s="803"/>
      <c r="G57" s="803"/>
      <c r="H57" s="803"/>
      <c r="I57" s="803"/>
      <c r="J57" s="803"/>
      <c r="K57" s="803"/>
      <c r="L57" s="803"/>
      <c r="M57" s="804"/>
      <c r="N57" s="804"/>
      <c r="O57" s="804"/>
      <c r="P57" s="804"/>
      <c r="Q57" s="804"/>
      <c r="R57" s="804"/>
      <c r="S57" s="804"/>
      <c r="T57" s="804"/>
      <c r="U57" s="804"/>
      <c r="V57" s="804"/>
      <c r="W57" s="804"/>
      <c r="X57" s="804"/>
      <c r="Y57" s="804"/>
      <c r="Z57" s="804"/>
      <c r="AA57" s="804"/>
      <c r="AB57" s="804"/>
      <c r="AC57" s="804"/>
      <c r="AD57" s="804"/>
      <c r="AE57" s="804"/>
      <c r="AF57" s="804"/>
      <c r="AG57" s="804"/>
      <c r="AH57" s="804"/>
      <c r="AI57" s="804"/>
      <c r="AJ57" s="804"/>
      <c r="AK57" s="804"/>
      <c r="AL57" s="804"/>
      <c r="AM57" s="806"/>
    </row>
    <row r="58" spans="1:39" ht="4.6500000000000004" customHeight="1" x14ac:dyDescent="0.25">
      <c r="A58" s="41"/>
      <c r="B58" s="42"/>
      <c r="C58" s="42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4"/>
      <c r="P58" s="8"/>
      <c r="Q58" s="8"/>
      <c r="R58" s="8"/>
      <c r="S58" s="8"/>
      <c r="T58" s="8"/>
      <c r="U58" s="8"/>
      <c r="V58" s="8"/>
      <c r="W58" s="8"/>
      <c r="X58" s="7"/>
      <c r="Y58" s="8"/>
      <c r="Z58" s="8"/>
      <c r="AA58" s="8"/>
      <c r="AB58" s="45"/>
      <c r="AC58" s="45"/>
      <c r="AD58" s="45"/>
      <c r="AE58" s="45"/>
      <c r="AF58" s="8"/>
      <c r="AG58" s="8"/>
      <c r="AH58" s="8"/>
      <c r="AI58" s="8"/>
      <c r="AJ58" s="8"/>
      <c r="AK58" s="8"/>
      <c r="AL58" s="8"/>
      <c r="AM58" s="46"/>
    </row>
    <row r="59" spans="1:39" ht="18" customHeight="1" x14ac:dyDescent="0.25">
      <c r="A59" s="802" t="s">
        <v>29</v>
      </c>
      <c r="B59" s="803"/>
      <c r="C59" s="803"/>
      <c r="D59" s="803"/>
      <c r="E59" s="803"/>
      <c r="F59" s="803"/>
      <c r="G59" s="803"/>
      <c r="H59" s="803"/>
      <c r="I59" s="803"/>
      <c r="J59" s="803"/>
      <c r="K59" s="803"/>
      <c r="L59" s="803"/>
      <c r="M59" s="804"/>
      <c r="N59" s="804"/>
      <c r="O59" s="804"/>
      <c r="P59" s="804"/>
      <c r="Q59" s="804"/>
      <c r="R59" s="804"/>
      <c r="S59" s="804"/>
      <c r="T59" s="804"/>
      <c r="U59" s="804"/>
      <c r="V59" s="804"/>
      <c r="W59" s="804"/>
      <c r="X59" s="804"/>
      <c r="Y59" s="804"/>
      <c r="Z59" s="804"/>
      <c r="AA59" s="804"/>
      <c r="AB59" s="804"/>
      <c r="AC59" s="804"/>
      <c r="AD59" s="804"/>
      <c r="AE59" s="804"/>
      <c r="AF59" s="804"/>
      <c r="AG59" s="804"/>
      <c r="AH59" s="804"/>
      <c r="AI59" s="804"/>
      <c r="AJ59" s="804"/>
      <c r="AK59" s="804"/>
      <c r="AL59" s="804"/>
      <c r="AM59" s="806"/>
    </row>
    <row r="60" spans="1:39" ht="4.6500000000000004" customHeight="1" x14ac:dyDescent="0.25">
      <c r="A60" s="41"/>
      <c r="B60" s="42"/>
      <c r="C60" s="42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4"/>
      <c r="P60" s="8"/>
      <c r="Q60" s="8"/>
      <c r="R60" s="8"/>
      <c r="S60" s="8"/>
      <c r="T60" s="8"/>
      <c r="U60" s="8"/>
      <c r="V60" s="8"/>
      <c r="W60" s="8"/>
      <c r="X60" s="7"/>
      <c r="Y60" s="8"/>
      <c r="Z60" s="8"/>
      <c r="AA60" s="8"/>
      <c r="AB60" s="45"/>
      <c r="AC60" s="45"/>
      <c r="AD60" s="45"/>
      <c r="AE60" s="45"/>
      <c r="AF60" s="8"/>
      <c r="AG60" s="8"/>
      <c r="AH60" s="8"/>
      <c r="AI60" s="8"/>
      <c r="AJ60" s="8"/>
      <c r="AK60" s="8"/>
      <c r="AL60" s="8"/>
      <c r="AM60" s="46"/>
    </row>
    <row r="61" spans="1:39" ht="18" customHeight="1" x14ac:dyDescent="0.25">
      <c r="A61" s="798" t="s">
        <v>30</v>
      </c>
      <c r="B61" s="799"/>
      <c r="C61" s="799"/>
      <c r="D61" s="799"/>
      <c r="E61" s="799"/>
      <c r="F61" s="799"/>
      <c r="G61" s="799"/>
      <c r="H61" s="799"/>
      <c r="I61" s="799"/>
      <c r="J61" s="799"/>
      <c r="K61" s="799"/>
      <c r="L61" s="799"/>
      <c r="M61" s="800"/>
      <c r="N61" s="800"/>
      <c r="O61" s="800"/>
      <c r="P61" s="800"/>
      <c r="Q61" s="800"/>
      <c r="R61" s="800"/>
      <c r="S61" s="800"/>
      <c r="T61" s="800"/>
      <c r="U61" s="800"/>
      <c r="V61" s="800"/>
      <c r="W61" s="800"/>
      <c r="X61" s="800"/>
      <c r="Y61" s="800"/>
      <c r="Z61" s="800"/>
      <c r="AA61" s="800"/>
      <c r="AB61" s="800"/>
      <c r="AC61" s="800"/>
      <c r="AD61" s="800"/>
      <c r="AE61" s="800"/>
      <c r="AF61" s="800"/>
      <c r="AG61" s="800"/>
      <c r="AH61" s="800"/>
      <c r="AI61" s="800"/>
      <c r="AJ61" s="800"/>
      <c r="AK61" s="800"/>
      <c r="AL61" s="800"/>
      <c r="AM61" s="801"/>
    </row>
    <row r="62" spans="1:39" s="3" customFormat="1" ht="4.6500000000000004" customHeight="1" x14ac:dyDescent="0.25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47"/>
      <c r="AG62" s="47"/>
      <c r="AH62" s="47"/>
      <c r="AI62" s="47"/>
      <c r="AJ62" s="47"/>
      <c r="AK62" s="47"/>
      <c r="AL62" s="47"/>
      <c r="AM62" s="47"/>
    </row>
    <row r="63" spans="1:39" ht="18" customHeight="1" x14ac:dyDescent="0.25">
      <c r="A63" s="807" t="s">
        <v>31</v>
      </c>
      <c r="B63" s="808"/>
      <c r="C63" s="808"/>
      <c r="D63" s="808"/>
      <c r="E63" s="808"/>
      <c r="F63" s="808"/>
      <c r="G63" s="808"/>
      <c r="H63" s="808"/>
      <c r="I63" s="808"/>
      <c r="J63" s="808"/>
      <c r="K63" s="808"/>
      <c r="L63" s="808"/>
      <c r="M63" s="808"/>
      <c r="N63" s="808"/>
      <c r="O63" s="808"/>
      <c r="P63" s="808"/>
      <c r="Q63" s="808"/>
      <c r="R63" s="808"/>
      <c r="S63" s="808"/>
      <c r="T63" s="808"/>
      <c r="U63" s="808"/>
      <c r="V63" s="808"/>
      <c r="W63" s="808"/>
      <c r="X63" s="808"/>
      <c r="Y63" s="808"/>
      <c r="Z63" s="808"/>
      <c r="AA63" s="808"/>
      <c r="AB63" s="808"/>
      <c r="AC63" s="808"/>
      <c r="AD63" s="808"/>
      <c r="AE63" s="808"/>
      <c r="AF63" s="808"/>
      <c r="AG63" s="808"/>
      <c r="AH63" s="808"/>
      <c r="AI63" s="808"/>
      <c r="AJ63" s="808"/>
      <c r="AK63" s="808"/>
      <c r="AL63" s="808"/>
      <c r="AM63" s="809"/>
    </row>
    <row r="64" spans="1:39" ht="3.75" customHeight="1" x14ac:dyDescent="0.25">
      <c r="A64" s="13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4"/>
    </row>
    <row r="65" spans="1:39" ht="18" customHeight="1" x14ac:dyDescent="0.25">
      <c r="A65" s="812" t="s">
        <v>32</v>
      </c>
      <c r="B65" s="813"/>
      <c r="C65" s="813"/>
      <c r="D65" s="813"/>
      <c r="E65" s="767"/>
      <c r="F65" s="768"/>
      <c r="G65" s="768"/>
      <c r="H65" s="768"/>
      <c r="I65" s="768"/>
      <c r="J65" s="768"/>
      <c r="K65" s="768"/>
      <c r="L65" s="768"/>
      <c r="M65" s="768"/>
      <c r="N65" s="768"/>
      <c r="O65" s="768"/>
      <c r="P65" s="768"/>
      <c r="Q65" s="768"/>
      <c r="R65" s="768"/>
      <c r="S65" s="768"/>
      <c r="T65" s="768"/>
      <c r="U65" s="768"/>
      <c r="V65" s="768"/>
      <c r="W65" s="768"/>
      <c r="X65" s="768"/>
      <c r="Y65" s="769"/>
      <c r="Z65" s="48"/>
      <c r="AA65" s="813" t="s">
        <v>33</v>
      </c>
      <c r="AB65" s="813"/>
      <c r="AC65" s="813"/>
      <c r="AD65" s="813"/>
      <c r="AE65" s="814"/>
      <c r="AF65" s="815"/>
      <c r="AG65" s="815"/>
      <c r="AH65" s="815"/>
      <c r="AI65" s="815"/>
      <c r="AJ65" s="815"/>
      <c r="AK65" s="815"/>
      <c r="AL65" s="815"/>
      <c r="AM65" s="816"/>
    </row>
    <row r="66" spans="1:39" ht="2.25" customHeight="1" x14ac:dyDescent="0.25">
      <c r="A66" s="13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4"/>
    </row>
    <row r="67" spans="1:39" ht="27.75" customHeight="1" x14ac:dyDescent="0.25">
      <c r="A67" s="810" t="s">
        <v>34</v>
      </c>
      <c r="B67" s="811"/>
      <c r="C67" s="811"/>
      <c r="D67" s="811"/>
      <c r="E67" s="811"/>
      <c r="F67" s="817" t="s">
        <v>35</v>
      </c>
      <c r="G67" s="817"/>
      <c r="H67" s="817"/>
      <c r="I67" s="817"/>
      <c r="J67" s="817"/>
      <c r="K67" s="817"/>
      <c r="L67" s="817"/>
      <c r="M67" s="817"/>
      <c r="N67" s="817"/>
      <c r="O67" s="817"/>
      <c r="P67" s="817"/>
      <c r="Q67" s="817"/>
      <c r="R67" s="817"/>
      <c r="S67" s="817"/>
      <c r="T67" s="817"/>
      <c r="U67" s="817"/>
      <c r="V67" s="817"/>
      <c r="W67" s="817"/>
      <c r="X67" s="817"/>
      <c r="Y67" s="817"/>
      <c r="Z67" s="817"/>
      <c r="AA67" s="817"/>
      <c r="AB67" s="817"/>
      <c r="AC67" s="817"/>
      <c r="AD67" s="817"/>
      <c r="AE67" s="817"/>
      <c r="AF67" s="817"/>
      <c r="AG67" s="817"/>
      <c r="AH67" s="817"/>
      <c r="AI67" s="817"/>
      <c r="AJ67" s="817"/>
      <c r="AK67" s="817"/>
      <c r="AL67" s="817"/>
      <c r="AM67" s="818"/>
    </row>
    <row r="68" spans="1:39" s="3" customFormat="1" ht="4.6500000000000004" customHeight="1" x14ac:dyDescent="0.25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47"/>
      <c r="AB68" s="47"/>
      <c r="AC68" s="47"/>
      <c r="AD68" s="47"/>
      <c r="AE68" s="47"/>
      <c r="AF68" s="47"/>
      <c r="AG68" s="47"/>
      <c r="AH68" s="47"/>
      <c r="AI68" s="47"/>
      <c r="AJ68" s="47"/>
      <c r="AK68" s="47"/>
      <c r="AL68" s="47"/>
      <c r="AM68" s="47"/>
    </row>
    <row r="69" spans="1:39" ht="15" customHeight="1" x14ac:dyDescent="0.25">
      <c r="A69" s="803" t="s">
        <v>36</v>
      </c>
      <c r="B69" s="803"/>
      <c r="C69" s="803"/>
      <c r="D69" s="803"/>
      <c r="E69" s="803"/>
      <c r="F69" s="803"/>
      <c r="G69" s="803"/>
      <c r="H69" s="835" t="str">
        <f>IF(AN31=1,AN32,IF(AN31=2,AN35 &amp; "/" &amp; AN37,IF(AN31=3,AN40,IF(AN31=4,AN45,"???"))))</f>
        <v/>
      </c>
      <c r="I69" s="835"/>
      <c r="J69" s="835"/>
      <c r="K69" s="835"/>
      <c r="L69" s="835"/>
      <c r="M69" s="835"/>
      <c r="N69" s="835"/>
      <c r="O69" s="835"/>
      <c r="P69" s="835"/>
      <c r="Q69" s="835"/>
      <c r="R69" s="835"/>
      <c r="S69" s="835"/>
      <c r="T69" s="835"/>
      <c r="U69" s="835"/>
      <c r="V69" s="27"/>
      <c r="W69" s="813" t="s">
        <v>37</v>
      </c>
      <c r="X69" s="813"/>
      <c r="Y69" s="813"/>
      <c r="Z69" s="813"/>
      <c r="AA69" s="813"/>
      <c r="AB69" s="813"/>
      <c r="AC69" s="813"/>
      <c r="AD69" s="813"/>
      <c r="AE69" s="813"/>
      <c r="AF69" s="829" t="str">
        <f>IF(ISBLANK(M29),"",M29)</f>
        <v/>
      </c>
      <c r="AG69" s="830"/>
      <c r="AH69" s="830"/>
      <c r="AI69" s="830"/>
      <c r="AJ69" s="830"/>
      <c r="AK69" s="830"/>
      <c r="AL69" s="830"/>
      <c r="AM69" s="831"/>
    </row>
    <row r="70" spans="1:39" ht="7.5" customHeight="1" x14ac:dyDescent="0.25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  <c r="AB70" s="47"/>
      <c r="AC70" s="47"/>
      <c r="AD70" s="47"/>
      <c r="AE70" s="47"/>
      <c r="AF70" s="47"/>
      <c r="AG70" s="47"/>
      <c r="AH70" s="47"/>
      <c r="AI70" s="47"/>
      <c r="AJ70" s="47"/>
      <c r="AK70" s="47"/>
      <c r="AL70" s="47"/>
      <c r="AM70" s="47"/>
    </row>
    <row r="71" spans="1:39" ht="15" customHeight="1" x14ac:dyDescent="0.25">
      <c r="A71" s="832" t="s">
        <v>38</v>
      </c>
      <c r="B71" s="833"/>
      <c r="C71" s="833"/>
      <c r="D71" s="833"/>
      <c r="E71" s="833"/>
      <c r="F71" s="833"/>
      <c r="G71" s="833"/>
      <c r="H71" s="833"/>
      <c r="I71" s="833"/>
      <c r="J71" s="833"/>
      <c r="K71" s="833"/>
      <c r="L71" s="833"/>
      <c r="M71" s="833"/>
      <c r="N71" s="833"/>
      <c r="O71" s="833"/>
      <c r="P71" s="833"/>
      <c r="Q71" s="833"/>
      <c r="R71" s="833"/>
      <c r="S71" s="833"/>
      <c r="T71" s="833"/>
      <c r="U71" s="833"/>
      <c r="V71" s="833"/>
      <c r="W71" s="833"/>
      <c r="X71" s="833"/>
      <c r="Y71" s="833"/>
      <c r="Z71" s="833"/>
      <c r="AA71" s="833"/>
      <c r="AB71" s="833"/>
      <c r="AC71" s="833"/>
      <c r="AD71" s="833"/>
      <c r="AE71" s="833"/>
      <c r="AF71" s="833"/>
      <c r="AG71" s="833"/>
      <c r="AH71" s="833"/>
      <c r="AI71" s="833"/>
      <c r="AJ71" s="833"/>
      <c r="AK71" s="833"/>
      <c r="AL71" s="833"/>
      <c r="AM71" s="834"/>
    </row>
    <row r="72" spans="1:39" s="3" customFormat="1" ht="3.75" customHeight="1" x14ac:dyDescent="0.25">
      <c r="A72" s="49"/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  <c r="AM72" s="49"/>
    </row>
    <row r="73" spans="1:39" s="3" customFormat="1" ht="15" customHeight="1" x14ac:dyDescent="0.25">
      <c r="A73" s="823" t="s">
        <v>39</v>
      </c>
      <c r="B73" s="824"/>
      <c r="C73" s="824"/>
      <c r="D73" s="824"/>
      <c r="E73" s="824"/>
      <c r="F73" s="824"/>
      <c r="G73" s="824"/>
      <c r="H73" s="824"/>
      <c r="I73" s="824"/>
      <c r="J73" s="824"/>
      <c r="K73" s="824"/>
      <c r="L73" s="824"/>
      <c r="M73" s="824"/>
      <c r="N73" s="824"/>
      <c r="O73" s="824"/>
      <c r="P73" s="824"/>
      <c r="Q73" s="824"/>
      <c r="R73" s="824"/>
      <c r="S73" s="824"/>
      <c r="T73" s="824"/>
      <c r="U73" s="824"/>
      <c r="V73" s="824"/>
      <c r="W73" s="824"/>
      <c r="X73" s="824"/>
      <c r="Y73" s="824"/>
      <c r="Z73" s="824"/>
      <c r="AA73" s="824"/>
      <c r="AB73" s="824"/>
      <c r="AC73" s="824"/>
      <c r="AD73" s="824"/>
      <c r="AE73" s="824"/>
      <c r="AF73" s="824"/>
      <c r="AG73" s="824"/>
      <c r="AH73" s="824"/>
      <c r="AI73" s="824"/>
      <c r="AJ73" s="824"/>
      <c r="AK73" s="824"/>
      <c r="AL73" s="824"/>
      <c r="AM73" s="825"/>
    </row>
    <row r="74" spans="1:39" s="3" customFormat="1" ht="3.75" customHeight="1" x14ac:dyDescent="0.25"/>
    <row r="75" spans="1:39" s="3" customFormat="1" ht="22.5" customHeight="1" x14ac:dyDescent="0.25">
      <c r="C75" s="826" t="s">
        <v>40</v>
      </c>
      <c r="D75" s="827"/>
      <c r="E75" s="827"/>
      <c r="F75" s="827"/>
      <c r="G75" s="827"/>
      <c r="H75" s="827"/>
      <c r="I75" s="827"/>
      <c r="J75" s="828"/>
      <c r="L75" s="826" t="s">
        <v>41</v>
      </c>
      <c r="M75" s="827"/>
      <c r="N75" s="827"/>
      <c r="O75" s="827"/>
      <c r="P75" s="827"/>
      <c r="Q75" s="827"/>
      <c r="R75" s="827"/>
      <c r="S75" s="828"/>
      <c r="U75" s="826" t="s">
        <v>39</v>
      </c>
      <c r="V75" s="827"/>
      <c r="W75" s="827"/>
      <c r="X75" s="827"/>
      <c r="Y75" s="827"/>
      <c r="Z75" s="827"/>
      <c r="AA75" s="827"/>
      <c r="AB75" s="828"/>
      <c r="AD75" s="826" t="s">
        <v>42</v>
      </c>
      <c r="AE75" s="827"/>
      <c r="AF75" s="827"/>
      <c r="AG75" s="827"/>
      <c r="AH75" s="827"/>
      <c r="AI75" s="827"/>
      <c r="AJ75" s="827"/>
      <c r="AK75" s="828"/>
    </row>
    <row r="76" spans="1:39" s="3" customFormat="1" ht="3.75" customHeight="1" x14ac:dyDescent="0.25"/>
    <row r="77" spans="1:39" s="3" customFormat="1" ht="19.5" customHeight="1" x14ac:dyDescent="0.25">
      <c r="C77" s="836"/>
      <c r="D77" s="837"/>
      <c r="E77" s="837"/>
      <c r="F77" s="837"/>
      <c r="G77" s="837"/>
      <c r="H77" s="838"/>
      <c r="I77" s="847" t="s">
        <v>43</v>
      </c>
      <c r="J77" s="848"/>
      <c r="L77" s="836"/>
      <c r="M77" s="837"/>
      <c r="N77" s="837"/>
      <c r="O77" s="837"/>
      <c r="P77" s="837"/>
      <c r="Q77" s="838"/>
      <c r="R77" s="847" t="s">
        <v>43</v>
      </c>
      <c r="S77" s="848"/>
      <c r="U77" s="836"/>
      <c r="V77" s="837"/>
      <c r="W77" s="837"/>
      <c r="X77" s="837"/>
      <c r="Y77" s="837"/>
      <c r="Z77" s="838"/>
      <c r="AA77" s="847" t="s">
        <v>43</v>
      </c>
      <c r="AB77" s="848"/>
      <c r="AD77" s="836"/>
      <c r="AE77" s="837"/>
      <c r="AF77" s="837"/>
      <c r="AG77" s="837"/>
      <c r="AH77" s="837"/>
      <c r="AI77" s="838"/>
      <c r="AJ77" s="847" t="s">
        <v>43</v>
      </c>
      <c r="AK77" s="848"/>
    </row>
    <row r="78" spans="1:39" s="3" customFormat="1" ht="7.5" customHeight="1" x14ac:dyDescent="0.25"/>
    <row r="79" spans="1:39" s="3" customFormat="1" ht="15" customHeight="1" x14ac:dyDescent="0.25">
      <c r="A79" s="850" t="s">
        <v>44</v>
      </c>
      <c r="B79" s="851"/>
      <c r="C79" s="851"/>
      <c r="D79" s="851"/>
      <c r="E79" s="851"/>
      <c r="F79" s="851"/>
      <c r="G79" s="851"/>
      <c r="H79" s="851"/>
      <c r="I79" s="851"/>
      <c r="J79" s="851"/>
      <c r="K79" s="851"/>
      <c r="L79" s="851"/>
      <c r="M79" s="851"/>
      <c r="N79" s="851"/>
      <c r="O79" s="851"/>
      <c r="P79" s="851"/>
      <c r="Q79" s="851"/>
      <c r="R79" s="851"/>
      <c r="S79" s="851"/>
      <c r="T79" s="852"/>
      <c r="W79" s="853" t="s">
        <v>45</v>
      </c>
      <c r="X79" s="854"/>
      <c r="Y79" s="855"/>
      <c r="Z79" s="856"/>
      <c r="AA79" s="856"/>
      <c r="AB79" s="856"/>
      <c r="AC79" s="857"/>
      <c r="AE79" s="853" t="s">
        <v>46</v>
      </c>
      <c r="AF79" s="854"/>
      <c r="AG79" s="855"/>
      <c r="AH79" s="856"/>
      <c r="AI79" s="856"/>
      <c r="AJ79" s="856"/>
      <c r="AK79" s="857"/>
    </row>
    <row r="80" spans="1:39" ht="5.25" customHeight="1" x14ac:dyDescent="0.25"/>
    <row r="81" spans="1:39" ht="26.25" customHeight="1" x14ac:dyDescent="0.25">
      <c r="A81" s="844" t="s">
        <v>47</v>
      </c>
      <c r="B81" s="845"/>
      <c r="C81" s="845"/>
      <c r="D81" s="845"/>
      <c r="E81" s="845"/>
      <c r="F81" s="845"/>
      <c r="G81" s="845"/>
      <c r="H81" s="845"/>
      <c r="I81" s="845"/>
      <c r="J81" s="845"/>
      <c r="K81" s="845"/>
      <c r="L81" s="845"/>
      <c r="M81" s="845"/>
      <c r="N81" s="845"/>
      <c r="O81" s="845"/>
      <c r="P81" s="845"/>
      <c r="Q81" s="845"/>
      <c r="R81" s="845"/>
      <c r="S81" s="845"/>
      <c r="T81" s="845"/>
      <c r="U81" s="845"/>
      <c r="V81" s="845"/>
      <c r="W81" s="845"/>
      <c r="X81" s="845"/>
      <c r="Y81" s="846"/>
      <c r="Z81" s="51"/>
      <c r="AA81" s="841" t="s">
        <v>48</v>
      </c>
      <c r="AB81" s="843"/>
      <c r="AC81" s="52"/>
      <c r="AD81" s="841" t="s">
        <v>49</v>
      </c>
      <c r="AE81" s="842"/>
      <c r="AF81" s="842"/>
      <c r="AG81" s="843"/>
      <c r="AH81" s="52"/>
      <c r="AI81" s="841" t="s">
        <v>50</v>
      </c>
      <c r="AJ81" s="842"/>
      <c r="AK81" s="842"/>
      <c r="AL81" s="843"/>
      <c r="AM81" s="53"/>
    </row>
    <row r="82" spans="1:39" ht="3.75" customHeight="1" x14ac:dyDescent="0.25">
      <c r="A82" s="54"/>
      <c r="B82" s="50"/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5"/>
      <c r="AB82" s="55"/>
      <c r="AC82" s="56"/>
      <c r="AD82" s="55"/>
      <c r="AE82" s="55"/>
      <c r="AF82" s="55"/>
      <c r="AG82" s="55"/>
      <c r="AH82" s="56"/>
      <c r="AI82" s="55"/>
      <c r="AJ82" s="55"/>
      <c r="AK82" s="55"/>
      <c r="AL82" s="55"/>
      <c r="AM82" s="57"/>
    </row>
    <row r="83" spans="1:39" ht="15" customHeight="1" x14ac:dyDescent="0.25">
      <c r="A83" s="839" t="s">
        <v>51</v>
      </c>
      <c r="B83" s="840"/>
      <c r="C83" s="840"/>
      <c r="D83" s="840"/>
      <c r="E83" s="840"/>
      <c r="F83" s="840"/>
      <c r="G83" s="840"/>
      <c r="H83" s="840"/>
      <c r="I83" s="840"/>
      <c r="J83" s="840"/>
      <c r="K83" s="840"/>
      <c r="L83" s="840"/>
      <c r="M83" s="840"/>
      <c r="N83" s="840"/>
      <c r="O83" s="840"/>
      <c r="P83" s="840"/>
      <c r="Q83" s="840"/>
      <c r="R83" s="840"/>
      <c r="S83" s="840"/>
      <c r="T83" s="840"/>
      <c r="U83" s="840"/>
      <c r="V83" s="840"/>
      <c r="W83" s="840"/>
      <c r="X83" s="840"/>
      <c r="Y83" s="840"/>
      <c r="Z83" s="50"/>
      <c r="AA83" s="849"/>
      <c r="AB83" s="849"/>
      <c r="AC83" s="50"/>
      <c r="AD83" s="50"/>
      <c r="AE83" s="849"/>
      <c r="AF83" s="849"/>
      <c r="AG83" s="50"/>
      <c r="AH83" s="50"/>
      <c r="AI83" s="50"/>
      <c r="AJ83" s="849"/>
      <c r="AK83" s="849"/>
      <c r="AL83" s="50"/>
      <c r="AM83" s="58"/>
    </row>
    <row r="84" spans="1:39" ht="4.5" customHeight="1" x14ac:dyDescent="0.25">
      <c r="A84" s="54"/>
      <c r="B84" s="50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3"/>
      <c r="AG84" s="3"/>
      <c r="AH84" s="3"/>
      <c r="AI84" s="3"/>
      <c r="AJ84" s="50"/>
      <c r="AK84" s="50"/>
      <c r="AL84" s="50"/>
      <c r="AM84" s="58"/>
    </row>
    <row r="85" spans="1:39" ht="15" customHeight="1" x14ac:dyDescent="0.25">
      <c r="A85" s="839" t="s">
        <v>52</v>
      </c>
      <c r="B85" s="840"/>
      <c r="C85" s="840"/>
      <c r="D85" s="840"/>
      <c r="E85" s="840"/>
      <c r="F85" s="840"/>
      <c r="G85" s="840"/>
      <c r="H85" s="840"/>
      <c r="I85" s="840"/>
      <c r="J85" s="840"/>
      <c r="K85" s="840"/>
      <c r="L85" s="840"/>
      <c r="M85" s="840"/>
      <c r="N85" s="840"/>
      <c r="O85" s="840"/>
      <c r="P85" s="840"/>
      <c r="Q85" s="840"/>
      <c r="R85" s="840"/>
      <c r="S85" s="840"/>
      <c r="T85" s="840"/>
      <c r="U85" s="840"/>
      <c r="V85" s="840"/>
      <c r="W85" s="840"/>
      <c r="X85" s="840"/>
      <c r="Y85" s="840"/>
      <c r="Z85" s="50"/>
      <c r="AA85" s="849"/>
      <c r="AB85" s="849"/>
      <c r="AC85" s="3"/>
      <c r="AD85" s="3"/>
      <c r="AE85" s="849"/>
      <c r="AF85" s="849"/>
      <c r="AG85" s="50"/>
      <c r="AH85" s="50"/>
      <c r="AI85" s="50"/>
      <c r="AJ85" s="849"/>
      <c r="AK85" s="849"/>
      <c r="AL85" s="50"/>
      <c r="AM85" s="58"/>
    </row>
    <row r="86" spans="1:39" ht="4.5" customHeight="1" x14ac:dyDescent="0.25">
      <c r="A86" s="54"/>
      <c r="B86" s="50"/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50"/>
      <c r="AL86" s="50"/>
      <c r="AM86" s="58"/>
    </row>
    <row r="87" spans="1:39" ht="15" customHeight="1" x14ac:dyDescent="0.25">
      <c r="A87" s="839" t="s">
        <v>53</v>
      </c>
      <c r="B87" s="840"/>
      <c r="C87" s="840"/>
      <c r="D87" s="840"/>
      <c r="E87" s="840"/>
      <c r="F87" s="840"/>
      <c r="G87" s="840"/>
      <c r="H87" s="840"/>
      <c r="I87" s="840"/>
      <c r="J87" s="840"/>
      <c r="K87" s="840"/>
      <c r="L87" s="840"/>
      <c r="M87" s="840"/>
      <c r="N87" s="840"/>
      <c r="O87" s="840"/>
      <c r="P87" s="840"/>
      <c r="Q87" s="840"/>
      <c r="R87" s="840"/>
      <c r="S87" s="840"/>
      <c r="T87" s="840"/>
      <c r="U87" s="840"/>
      <c r="V87" s="840"/>
      <c r="W87" s="840"/>
      <c r="X87" s="840"/>
      <c r="Y87" s="840"/>
      <c r="Z87" s="50"/>
      <c r="AA87" s="849"/>
      <c r="AB87" s="849"/>
      <c r="AC87" s="50"/>
      <c r="AD87" s="50"/>
      <c r="AE87" s="849"/>
      <c r="AF87" s="849"/>
      <c r="AG87" s="50"/>
      <c r="AH87" s="50"/>
      <c r="AI87" s="50"/>
      <c r="AJ87" s="849"/>
      <c r="AK87" s="849"/>
      <c r="AL87" s="50"/>
      <c r="AM87" s="58"/>
    </row>
    <row r="88" spans="1:39" ht="4.5" customHeight="1" x14ac:dyDescent="0.25">
      <c r="A88" s="54"/>
      <c r="B88" s="50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  <c r="AK88" s="50"/>
      <c r="AL88" s="50"/>
      <c r="AM88" s="58"/>
    </row>
    <row r="89" spans="1:39" ht="15" customHeight="1" x14ac:dyDescent="0.25">
      <c r="A89" s="839" t="s">
        <v>54</v>
      </c>
      <c r="B89" s="840"/>
      <c r="C89" s="840"/>
      <c r="D89" s="840"/>
      <c r="E89" s="840"/>
      <c r="F89" s="840"/>
      <c r="G89" s="840"/>
      <c r="H89" s="840"/>
      <c r="I89" s="840"/>
      <c r="J89" s="840"/>
      <c r="K89" s="840"/>
      <c r="L89" s="840"/>
      <c r="M89" s="840"/>
      <c r="N89" s="840"/>
      <c r="O89" s="840"/>
      <c r="P89" s="840"/>
      <c r="Q89" s="840"/>
      <c r="R89" s="840"/>
      <c r="S89" s="840"/>
      <c r="T89" s="840"/>
      <c r="U89" s="840"/>
      <c r="V89" s="840"/>
      <c r="W89" s="840"/>
      <c r="X89" s="840"/>
      <c r="Y89" s="840"/>
      <c r="Z89" s="50"/>
      <c r="AA89" s="849"/>
      <c r="AB89" s="849"/>
      <c r="AC89" s="50"/>
      <c r="AD89" s="50"/>
      <c r="AE89" s="849"/>
      <c r="AF89" s="849"/>
      <c r="AG89" s="50"/>
      <c r="AH89" s="50"/>
      <c r="AI89" s="50"/>
      <c r="AJ89" s="849"/>
      <c r="AK89" s="849"/>
      <c r="AL89" s="50"/>
      <c r="AM89" s="58"/>
    </row>
    <row r="90" spans="1:39" ht="4.5" customHeight="1" x14ac:dyDescent="0.25">
      <c r="A90" s="54"/>
      <c r="B90" s="50"/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  <c r="AK90" s="50"/>
      <c r="AL90" s="50"/>
      <c r="AM90" s="58"/>
    </row>
    <row r="91" spans="1:39" ht="15" customHeight="1" x14ac:dyDescent="0.25">
      <c r="A91" s="839" t="s">
        <v>55</v>
      </c>
      <c r="B91" s="840"/>
      <c r="C91" s="840"/>
      <c r="D91" s="840"/>
      <c r="E91" s="840"/>
      <c r="F91" s="840"/>
      <c r="G91" s="840"/>
      <c r="H91" s="840"/>
      <c r="I91" s="840"/>
      <c r="J91" s="840"/>
      <c r="K91" s="840"/>
      <c r="L91" s="840"/>
      <c r="M91" s="840"/>
      <c r="N91" s="840"/>
      <c r="O91" s="840"/>
      <c r="P91" s="840"/>
      <c r="Q91" s="840"/>
      <c r="R91" s="840"/>
      <c r="S91" s="840"/>
      <c r="T91" s="840"/>
      <c r="U91" s="840"/>
      <c r="V91" s="840"/>
      <c r="W91" s="840"/>
      <c r="X91" s="840"/>
      <c r="Y91" s="840"/>
      <c r="Z91" s="50"/>
      <c r="AA91" s="849"/>
      <c r="AB91" s="849"/>
      <c r="AC91" s="50"/>
      <c r="AD91" s="50"/>
      <c r="AE91" s="849"/>
      <c r="AF91" s="849"/>
      <c r="AG91" s="50"/>
      <c r="AH91" s="50"/>
      <c r="AI91" s="50"/>
      <c r="AJ91" s="849"/>
      <c r="AK91" s="849"/>
      <c r="AL91" s="50"/>
      <c r="AM91" s="58"/>
    </row>
    <row r="92" spans="1:39" ht="4.5" customHeight="1" x14ac:dyDescent="0.25">
      <c r="A92" s="13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50"/>
      <c r="AA92" s="50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4"/>
    </row>
    <row r="93" spans="1:39" ht="15" customHeight="1" x14ac:dyDescent="0.25">
      <c r="A93" s="839" t="s">
        <v>56</v>
      </c>
      <c r="B93" s="840"/>
      <c r="C93" s="840"/>
      <c r="D93" s="840"/>
      <c r="E93" s="840"/>
      <c r="F93" s="840"/>
      <c r="G93" s="840"/>
      <c r="H93" s="840"/>
      <c r="I93" s="840"/>
      <c r="J93" s="840"/>
      <c r="K93" s="840"/>
      <c r="L93" s="840"/>
      <c r="M93" s="840"/>
      <c r="N93" s="840"/>
      <c r="O93" s="840"/>
      <c r="P93" s="840"/>
      <c r="Q93" s="840"/>
      <c r="R93" s="840"/>
      <c r="S93" s="840"/>
      <c r="T93" s="840"/>
      <c r="U93" s="840"/>
      <c r="V93" s="840"/>
      <c r="W93" s="840"/>
      <c r="X93" s="840"/>
      <c r="Y93" s="840"/>
      <c r="Z93" s="50"/>
      <c r="AA93" s="849"/>
      <c r="AB93" s="849"/>
      <c r="AC93" s="1"/>
      <c r="AD93" s="1"/>
      <c r="AE93" s="849"/>
      <c r="AF93" s="849"/>
      <c r="AG93" s="1"/>
      <c r="AH93" s="1"/>
      <c r="AI93" s="1"/>
      <c r="AJ93" s="849"/>
      <c r="AK93" s="849"/>
      <c r="AL93" s="1"/>
      <c r="AM93" s="14"/>
    </row>
    <row r="94" spans="1:39" ht="4.5" customHeight="1" x14ac:dyDescent="0.25">
      <c r="A94" s="13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59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60"/>
      <c r="AA94" s="60"/>
      <c r="AB94" s="61"/>
      <c r="AC94" s="60"/>
      <c r="AD94" s="1"/>
      <c r="AE94" s="1"/>
      <c r="AF94" s="1"/>
      <c r="AG94" s="1"/>
      <c r="AH94" s="1"/>
      <c r="AI94" s="1"/>
      <c r="AJ94" s="1"/>
      <c r="AK94" s="1"/>
      <c r="AL94" s="1"/>
      <c r="AM94" s="14"/>
    </row>
    <row r="95" spans="1:39" ht="15" customHeight="1" x14ac:dyDescent="0.25">
      <c r="A95" s="839" t="s">
        <v>57</v>
      </c>
      <c r="B95" s="840"/>
      <c r="C95" s="840"/>
      <c r="D95" s="840"/>
      <c r="E95" s="840"/>
      <c r="F95" s="840"/>
      <c r="G95" s="840"/>
      <c r="H95" s="840"/>
      <c r="I95" s="840"/>
      <c r="J95" s="840"/>
      <c r="K95" s="840"/>
      <c r="L95" s="840"/>
      <c r="M95" s="840"/>
      <c r="N95" s="840"/>
      <c r="O95" s="840"/>
      <c r="P95" s="840"/>
      <c r="Q95" s="840"/>
      <c r="R95" s="840"/>
      <c r="S95" s="840"/>
      <c r="T95" s="840"/>
      <c r="U95" s="840"/>
      <c r="V95" s="840"/>
      <c r="W95" s="840"/>
      <c r="X95" s="840"/>
      <c r="Y95" s="840"/>
      <c r="Z95" s="50"/>
      <c r="AA95" s="849"/>
      <c r="AB95" s="849"/>
      <c r="AC95" s="50"/>
      <c r="AD95" s="1"/>
      <c r="AE95" s="849"/>
      <c r="AF95" s="849"/>
      <c r="AG95" s="1"/>
      <c r="AH95" s="1"/>
      <c r="AI95" s="1"/>
      <c r="AJ95" s="849"/>
      <c r="AK95" s="849"/>
      <c r="AL95" s="1"/>
      <c r="AM95" s="14"/>
    </row>
    <row r="96" spans="1:39" ht="4.5" customHeight="1" x14ac:dyDescent="0.25">
      <c r="A96" s="13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62"/>
      <c r="AA96" s="50"/>
      <c r="AB96" s="50"/>
      <c r="AC96" s="63"/>
      <c r="AD96" s="1"/>
      <c r="AE96" s="50"/>
      <c r="AF96" s="50"/>
      <c r="AG96" s="1"/>
      <c r="AH96" s="1"/>
      <c r="AI96" s="1"/>
      <c r="AJ96" s="50"/>
      <c r="AK96" s="50"/>
      <c r="AL96" s="1"/>
      <c r="AM96" s="14"/>
    </row>
    <row r="97" spans="1:39" ht="15" customHeight="1" x14ac:dyDescent="0.25">
      <c r="A97" s="858" t="s">
        <v>58</v>
      </c>
      <c r="B97" s="859"/>
      <c r="C97" s="859"/>
      <c r="D97" s="859"/>
      <c r="E97" s="859"/>
      <c r="F97" s="859"/>
      <c r="G97" s="859"/>
      <c r="H97" s="860"/>
      <c r="I97" s="860"/>
      <c r="J97" s="860"/>
      <c r="K97" s="860"/>
      <c r="L97" s="860"/>
      <c r="M97" s="860"/>
      <c r="N97" s="860"/>
      <c r="O97" s="860"/>
      <c r="P97" s="860"/>
      <c r="Q97" s="860"/>
      <c r="R97" s="860"/>
      <c r="S97" s="860"/>
      <c r="T97" s="860"/>
      <c r="U97" s="860"/>
      <c r="V97" s="860"/>
      <c r="W97" s="860"/>
      <c r="X97" s="860"/>
      <c r="Y97" s="860"/>
      <c r="Z97" s="64"/>
      <c r="AA97" s="49"/>
      <c r="AB97" s="49"/>
      <c r="AC97" s="65"/>
      <c r="AD97" s="15"/>
      <c r="AE97" s="49"/>
      <c r="AF97" s="49"/>
      <c r="AG97" s="15"/>
      <c r="AH97" s="15"/>
      <c r="AI97" s="15"/>
      <c r="AJ97" s="49"/>
      <c r="AK97" s="49"/>
      <c r="AL97" s="15"/>
      <c r="AM97" s="66"/>
    </row>
    <row r="98" spans="1:39" ht="5.25" customHeight="1" x14ac:dyDescent="0.25"/>
    <row r="99" spans="1:39" ht="26.25" customHeight="1" x14ac:dyDescent="0.25">
      <c r="A99" s="844" t="s">
        <v>59</v>
      </c>
      <c r="B99" s="845"/>
      <c r="C99" s="845"/>
      <c r="D99" s="845"/>
      <c r="E99" s="845"/>
      <c r="F99" s="845"/>
      <c r="G99" s="845"/>
      <c r="H99" s="845"/>
      <c r="I99" s="845"/>
      <c r="J99" s="845"/>
      <c r="K99" s="845"/>
      <c r="L99" s="845"/>
      <c r="M99" s="845"/>
      <c r="N99" s="845"/>
      <c r="O99" s="845"/>
      <c r="P99" s="845"/>
      <c r="Q99" s="845"/>
      <c r="R99" s="845"/>
      <c r="S99" s="845"/>
      <c r="T99" s="845"/>
      <c r="U99" s="845"/>
      <c r="V99" s="845"/>
      <c r="W99" s="845"/>
      <c r="X99" s="845"/>
      <c r="Y99" s="846"/>
      <c r="Z99" s="67"/>
      <c r="AA99" s="841" t="s">
        <v>48</v>
      </c>
      <c r="AB99" s="843"/>
      <c r="AC99" s="68"/>
      <c r="AD99" s="841" t="s">
        <v>49</v>
      </c>
      <c r="AE99" s="842"/>
      <c r="AF99" s="842"/>
      <c r="AG99" s="843"/>
      <c r="AH99" s="68"/>
      <c r="AI99" s="841" t="s">
        <v>50</v>
      </c>
      <c r="AJ99" s="842"/>
      <c r="AK99" s="842"/>
      <c r="AL99" s="843"/>
      <c r="AM99" s="69"/>
    </row>
    <row r="100" spans="1:39" ht="4.5" customHeight="1" x14ac:dyDescent="0.25">
      <c r="A100" s="13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70"/>
      <c r="AB100" s="70"/>
      <c r="AC100" s="3"/>
      <c r="AD100" s="70"/>
      <c r="AE100" s="70"/>
      <c r="AF100" s="70"/>
      <c r="AG100" s="70"/>
      <c r="AH100" s="3"/>
      <c r="AI100" s="70"/>
      <c r="AJ100" s="70"/>
      <c r="AK100" s="70"/>
      <c r="AL100" s="70"/>
      <c r="AM100" s="71"/>
    </row>
    <row r="101" spans="1:39" ht="15" customHeight="1" x14ac:dyDescent="0.25">
      <c r="A101" s="861" t="s">
        <v>60</v>
      </c>
      <c r="B101" s="862"/>
      <c r="C101" s="862"/>
      <c r="D101" s="862"/>
      <c r="E101" s="862"/>
      <c r="F101" s="862"/>
      <c r="G101" s="862"/>
      <c r="H101" s="862"/>
      <c r="I101" s="862"/>
      <c r="J101" s="862"/>
      <c r="K101" s="862"/>
      <c r="L101" s="862"/>
      <c r="M101" s="862"/>
      <c r="N101" s="862"/>
      <c r="O101" s="862"/>
      <c r="P101" s="862"/>
      <c r="Q101" s="862"/>
      <c r="R101" s="862"/>
      <c r="S101" s="862"/>
      <c r="T101" s="862"/>
      <c r="U101" s="862"/>
      <c r="V101" s="862"/>
      <c r="W101" s="862"/>
      <c r="X101" s="862"/>
      <c r="Y101" s="863"/>
      <c r="Z101" s="60"/>
      <c r="AA101" s="849"/>
      <c r="AB101" s="849"/>
      <c r="AC101" s="1"/>
      <c r="AD101" s="1"/>
      <c r="AE101" s="849"/>
      <c r="AF101" s="849"/>
      <c r="AG101" s="1"/>
      <c r="AH101" s="1"/>
      <c r="AI101" s="1"/>
      <c r="AJ101" s="849"/>
      <c r="AK101" s="849"/>
      <c r="AL101" s="1"/>
      <c r="AM101" s="14"/>
    </row>
    <row r="102" spans="1:39" ht="4.5" customHeight="1" x14ac:dyDescent="0.25">
      <c r="A102" s="13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3"/>
      <c r="AA102" s="3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4"/>
    </row>
    <row r="103" spans="1:39" ht="15" customHeight="1" x14ac:dyDescent="0.25">
      <c r="A103" s="861" t="s">
        <v>61</v>
      </c>
      <c r="B103" s="862"/>
      <c r="C103" s="862"/>
      <c r="D103" s="862"/>
      <c r="E103" s="862"/>
      <c r="F103" s="862"/>
      <c r="G103" s="862"/>
      <c r="H103" s="862"/>
      <c r="I103" s="862"/>
      <c r="J103" s="862"/>
      <c r="K103" s="862"/>
      <c r="L103" s="862"/>
      <c r="M103" s="862"/>
      <c r="N103" s="862"/>
      <c r="O103" s="862"/>
      <c r="P103" s="862"/>
      <c r="Q103" s="862"/>
      <c r="R103" s="862"/>
      <c r="S103" s="862"/>
      <c r="T103" s="862"/>
      <c r="U103" s="862"/>
      <c r="V103" s="862"/>
      <c r="W103" s="862"/>
      <c r="X103" s="862"/>
      <c r="Y103" s="863"/>
      <c r="Z103" s="60"/>
      <c r="AA103" s="849"/>
      <c r="AB103" s="849"/>
      <c r="AC103" s="1"/>
      <c r="AD103" s="1"/>
      <c r="AE103" s="849"/>
      <c r="AF103" s="849"/>
      <c r="AG103" s="1"/>
      <c r="AH103" s="1"/>
      <c r="AI103" s="1"/>
      <c r="AJ103" s="849"/>
      <c r="AK103" s="849"/>
      <c r="AL103" s="1"/>
      <c r="AM103" s="14"/>
    </row>
    <row r="104" spans="1:39" ht="4.5" customHeight="1" x14ac:dyDescent="0.25">
      <c r="A104" s="72"/>
      <c r="B104" s="73"/>
      <c r="C104" s="73"/>
      <c r="D104" s="73"/>
      <c r="E104" s="73"/>
      <c r="F104" s="73"/>
      <c r="G104" s="73"/>
      <c r="H104" s="73"/>
      <c r="I104" s="73"/>
      <c r="J104" s="73"/>
      <c r="K104" s="73"/>
      <c r="L104" s="73"/>
      <c r="M104" s="73"/>
      <c r="N104" s="73"/>
      <c r="O104" s="73"/>
      <c r="P104" s="73"/>
      <c r="Q104" s="73"/>
      <c r="R104" s="73"/>
      <c r="S104" s="73"/>
      <c r="T104" s="73"/>
      <c r="U104" s="73"/>
      <c r="V104" s="73"/>
      <c r="W104" s="73"/>
      <c r="X104" s="73"/>
      <c r="Y104" s="73"/>
      <c r="Z104" s="73"/>
      <c r="AA104" s="73"/>
      <c r="AB104" s="6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4"/>
    </row>
    <row r="105" spans="1:39" ht="15" customHeight="1" x14ac:dyDescent="0.25">
      <c r="A105" s="885" t="s">
        <v>62</v>
      </c>
      <c r="B105" s="862"/>
      <c r="C105" s="862"/>
      <c r="D105" s="862"/>
      <c r="E105" s="862"/>
      <c r="F105" s="862"/>
      <c r="G105" s="862"/>
      <c r="H105" s="862"/>
      <c r="I105" s="862"/>
      <c r="J105" s="862"/>
      <c r="K105" s="862"/>
      <c r="L105" s="862"/>
      <c r="M105" s="862"/>
      <c r="N105" s="862"/>
      <c r="O105" s="862"/>
      <c r="P105" s="862"/>
      <c r="Q105" s="862"/>
      <c r="R105" s="862"/>
      <c r="S105" s="862"/>
      <c r="T105" s="862"/>
      <c r="U105" s="862"/>
      <c r="V105" s="862"/>
      <c r="W105" s="862"/>
      <c r="X105" s="862"/>
      <c r="Y105" s="863"/>
      <c r="Z105" s="60"/>
      <c r="AA105" s="849"/>
      <c r="AB105" s="849"/>
      <c r="AC105" s="1"/>
      <c r="AD105" s="1"/>
      <c r="AE105" s="849"/>
      <c r="AF105" s="849"/>
      <c r="AG105" s="1"/>
      <c r="AH105" s="1"/>
      <c r="AI105" s="1"/>
      <c r="AJ105" s="849"/>
      <c r="AK105" s="849"/>
      <c r="AL105" s="1"/>
      <c r="AM105" s="14"/>
    </row>
    <row r="106" spans="1:39" ht="4.5" customHeight="1" x14ac:dyDescent="0.25">
      <c r="A106" s="72"/>
      <c r="B106" s="73"/>
      <c r="C106" s="73"/>
      <c r="D106" s="73"/>
      <c r="E106" s="73"/>
      <c r="F106" s="73"/>
      <c r="G106" s="73"/>
      <c r="H106" s="73"/>
      <c r="I106" s="73"/>
      <c r="J106" s="73"/>
      <c r="K106" s="73"/>
      <c r="L106" s="73"/>
      <c r="M106" s="73"/>
      <c r="N106" s="73"/>
      <c r="O106" s="73"/>
      <c r="P106" s="73"/>
      <c r="Q106" s="73"/>
      <c r="R106" s="73"/>
      <c r="S106" s="73"/>
      <c r="T106" s="73"/>
      <c r="U106" s="73"/>
      <c r="V106" s="73"/>
      <c r="W106" s="73"/>
      <c r="X106" s="73"/>
      <c r="Y106" s="73"/>
      <c r="Z106" s="73"/>
      <c r="AA106" s="73"/>
      <c r="AB106" s="6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4"/>
    </row>
    <row r="107" spans="1:39" ht="15" customHeight="1" x14ac:dyDescent="0.25">
      <c r="A107" s="861" t="s">
        <v>63</v>
      </c>
      <c r="B107" s="862"/>
      <c r="C107" s="862"/>
      <c r="D107" s="862"/>
      <c r="E107" s="862"/>
      <c r="F107" s="862"/>
      <c r="G107" s="862"/>
      <c r="H107" s="862"/>
      <c r="I107" s="862"/>
      <c r="J107" s="862"/>
      <c r="K107" s="862"/>
      <c r="L107" s="862"/>
      <c r="M107" s="862"/>
      <c r="N107" s="862"/>
      <c r="O107" s="862"/>
      <c r="P107" s="862"/>
      <c r="Q107" s="862"/>
      <c r="R107" s="862"/>
      <c r="S107" s="862"/>
      <c r="T107" s="862"/>
      <c r="U107" s="862"/>
      <c r="V107" s="862"/>
      <c r="W107" s="862"/>
      <c r="X107" s="862"/>
      <c r="Y107" s="863"/>
      <c r="Z107" s="60"/>
      <c r="AA107" s="849"/>
      <c r="AB107" s="849"/>
      <c r="AC107" s="1"/>
      <c r="AD107" s="1"/>
      <c r="AE107" s="849"/>
      <c r="AF107" s="849"/>
      <c r="AG107" s="1"/>
      <c r="AH107" s="1"/>
      <c r="AI107" s="1"/>
      <c r="AJ107" s="849"/>
      <c r="AK107" s="849"/>
      <c r="AL107" s="1"/>
      <c r="AM107" s="14"/>
    </row>
    <row r="108" spans="1:39" s="3" customFormat="1" ht="4.5" customHeight="1" x14ac:dyDescent="0.25">
      <c r="A108" s="74"/>
      <c r="Z108" s="60"/>
      <c r="AA108" s="50"/>
      <c r="AB108" s="50"/>
      <c r="AC108" s="1"/>
      <c r="AD108" s="1"/>
      <c r="AE108" s="50"/>
      <c r="AF108" s="50"/>
      <c r="AG108" s="1"/>
      <c r="AH108" s="1"/>
      <c r="AI108" s="1"/>
      <c r="AJ108" s="50"/>
      <c r="AK108" s="50"/>
      <c r="AL108" s="1"/>
      <c r="AM108" s="14"/>
    </row>
    <row r="109" spans="1:39" s="3" customFormat="1" ht="15" customHeight="1" x14ac:dyDescent="0.25">
      <c r="A109" s="864" t="s">
        <v>58</v>
      </c>
      <c r="B109" s="865"/>
      <c r="C109" s="865"/>
      <c r="D109" s="865"/>
      <c r="E109" s="865"/>
      <c r="F109" s="865"/>
      <c r="G109" s="865"/>
      <c r="H109" s="867"/>
      <c r="I109" s="868"/>
      <c r="J109" s="868"/>
      <c r="K109" s="868"/>
      <c r="L109" s="868"/>
      <c r="M109" s="868"/>
      <c r="N109" s="868"/>
      <c r="O109" s="868"/>
      <c r="P109" s="868"/>
      <c r="Q109" s="868"/>
      <c r="R109" s="868"/>
      <c r="S109" s="868"/>
      <c r="T109" s="868"/>
      <c r="U109" s="868"/>
      <c r="V109" s="868"/>
      <c r="W109" s="868"/>
      <c r="X109" s="868"/>
      <c r="Y109" s="869"/>
      <c r="Z109" s="75"/>
      <c r="AA109" s="49"/>
      <c r="AB109" s="49"/>
      <c r="AC109" s="15"/>
      <c r="AD109" s="15"/>
      <c r="AE109" s="49"/>
      <c r="AF109" s="49"/>
      <c r="AG109" s="15"/>
      <c r="AH109" s="15"/>
      <c r="AI109" s="15"/>
      <c r="AJ109" s="49"/>
      <c r="AK109" s="49"/>
      <c r="AL109" s="15"/>
      <c r="AM109" s="66"/>
    </row>
    <row r="110" spans="1:39" s="3" customFormat="1" ht="4.5" customHeight="1" x14ac:dyDescent="0.25">
      <c r="Z110" s="60"/>
      <c r="AA110" s="50"/>
      <c r="AB110" s="50"/>
      <c r="AC110" s="1"/>
      <c r="AD110" s="1"/>
      <c r="AE110" s="50"/>
      <c r="AF110" s="50"/>
      <c r="AG110" s="1"/>
      <c r="AH110" s="1"/>
      <c r="AI110" s="1"/>
      <c r="AJ110" s="50"/>
      <c r="AK110" s="50"/>
      <c r="AL110" s="1"/>
      <c r="AM110" s="1"/>
    </row>
    <row r="111" spans="1:39" ht="24.75" customHeight="1" x14ac:dyDescent="0.25">
      <c r="A111" s="844" t="s">
        <v>64</v>
      </c>
      <c r="B111" s="845"/>
      <c r="C111" s="845"/>
      <c r="D111" s="845"/>
      <c r="E111" s="845"/>
      <c r="F111" s="845"/>
      <c r="G111" s="845"/>
      <c r="H111" s="845"/>
      <c r="I111" s="845"/>
      <c r="J111" s="845"/>
      <c r="K111" s="845"/>
      <c r="L111" s="845"/>
      <c r="M111" s="845"/>
      <c r="N111" s="845"/>
      <c r="O111" s="845"/>
      <c r="P111" s="845"/>
      <c r="Q111" s="845"/>
      <c r="R111" s="845"/>
      <c r="S111" s="845"/>
      <c r="T111" s="845"/>
      <c r="U111" s="845"/>
      <c r="V111" s="845"/>
      <c r="W111" s="845"/>
      <c r="X111" s="845"/>
      <c r="Y111" s="846"/>
      <c r="Z111" s="76"/>
      <c r="AA111" s="870"/>
      <c r="AB111" s="870"/>
      <c r="AC111" s="883" t="s">
        <v>65</v>
      </c>
      <c r="AD111" s="884"/>
      <c r="AE111" s="884"/>
      <c r="AF111" s="884"/>
      <c r="AG111" s="884"/>
      <c r="AH111" s="884"/>
      <c r="AI111" s="884"/>
      <c r="AJ111" s="884"/>
      <c r="AK111" s="884"/>
      <c r="AL111" s="884"/>
      <c r="AM111" s="53"/>
    </row>
    <row r="112" spans="1:39" ht="6" customHeight="1" x14ac:dyDescent="0.25">
      <c r="A112" s="13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4"/>
    </row>
    <row r="113" spans="1:39" ht="15" customHeight="1" x14ac:dyDescent="0.25">
      <c r="A113" s="885" t="s">
        <v>66</v>
      </c>
      <c r="B113" s="862"/>
      <c r="C113" s="862"/>
      <c r="D113" s="862"/>
      <c r="E113" s="862"/>
      <c r="F113" s="862"/>
      <c r="G113" s="862"/>
      <c r="H113" s="862"/>
      <c r="I113" s="862"/>
      <c r="J113" s="862"/>
      <c r="K113" s="862"/>
      <c r="L113" s="862"/>
      <c r="M113" s="862"/>
      <c r="N113" s="862"/>
      <c r="O113" s="862"/>
      <c r="P113" s="862"/>
      <c r="Q113" s="862"/>
      <c r="R113" s="862"/>
      <c r="S113" s="862"/>
      <c r="T113" s="862"/>
      <c r="U113" s="862"/>
      <c r="V113" s="862"/>
      <c r="W113" s="862"/>
      <c r="X113" s="862"/>
      <c r="Y113" s="862"/>
      <c r="Z113" s="862"/>
      <c r="AA113" s="862"/>
      <c r="AB113" s="862"/>
      <c r="AC113" s="862"/>
      <c r="AD113" s="862"/>
      <c r="AE113" s="862"/>
      <c r="AF113" s="862"/>
      <c r="AG113" s="862"/>
      <c r="AH113" s="862"/>
      <c r="AI113" s="862"/>
      <c r="AJ113" s="862"/>
      <c r="AK113" s="862"/>
      <c r="AL113" s="862"/>
      <c r="AM113" s="886"/>
    </row>
    <row r="114" spans="1:39" ht="7.5" customHeight="1" x14ac:dyDescent="0.25">
      <c r="A114" s="871" t="s">
        <v>67</v>
      </c>
      <c r="B114" s="872"/>
      <c r="C114" s="872"/>
      <c r="D114" s="872"/>
      <c r="E114" s="872"/>
      <c r="F114" s="872"/>
      <c r="G114" s="872"/>
      <c r="H114" s="872"/>
      <c r="I114" s="872"/>
      <c r="J114" s="872"/>
      <c r="K114" s="872"/>
      <c r="L114" s="872"/>
      <c r="M114" s="872"/>
      <c r="N114" s="872"/>
      <c r="O114" s="872"/>
      <c r="P114" s="872"/>
      <c r="Q114" s="872"/>
      <c r="R114" s="872"/>
      <c r="S114" s="872"/>
      <c r="T114" s="872"/>
      <c r="U114" s="872"/>
      <c r="V114" s="872"/>
      <c r="W114" s="872"/>
      <c r="X114" s="872"/>
      <c r="Y114" s="873"/>
      <c r="Z114" s="77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4"/>
    </row>
    <row r="115" spans="1:39" ht="7.5" customHeight="1" x14ac:dyDescent="0.25">
      <c r="A115" s="871"/>
      <c r="B115" s="872"/>
      <c r="C115" s="872"/>
      <c r="D115" s="872"/>
      <c r="E115" s="872"/>
      <c r="F115" s="872"/>
      <c r="G115" s="872"/>
      <c r="H115" s="872"/>
      <c r="I115" s="872"/>
      <c r="J115" s="872"/>
      <c r="K115" s="872"/>
      <c r="L115" s="872"/>
      <c r="M115" s="872"/>
      <c r="N115" s="872"/>
      <c r="O115" s="872"/>
      <c r="P115" s="872"/>
      <c r="Q115" s="872"/>
      <c r="R115" s="872"/>
      <c r="S115" s="872"/>
      <c r="T115" s="872"/>
      <c r="U115" s="872"/>
      <c r="V115" s="872"/>
      <c r="W115" s="872"/>
      <c r="X115" s="872"/>
      <c r="Y115" s="873"/>
      <c r="Z115" s="77"/>
      <c r="AA115" s="877" t="s">
        <v>68</v>
      </c>
      <c r="AB115" s="878"/>
      <c r="AC115" s="878"/>
      <c r="AD115" s="878"/>
      <c r="AE115" s="878"/>
      <c r="AF115" s="878"/>
      <c r="AG115" s="878"/>
      <c r="AH115" s="878"/>
      <c r="AI115" s="878"/>
      <c r="AJ115" s="878"/>
      <c r="AK115" s="878"/>
      <c r="AL115" s="879"/>
      <c r="AM115" s="14"/>
    </row>
    <row r="116" spans="1:39" ht="7.5" customHeight="1" x14ac:dyDescent="0.25">
      <c r="A116" s="874"/>
      <c r="B116" s="875"/>
      <c r="C116" s="875"/>
      <c r="D116" s="875"/>
      <c r="E116" s="875"/>
      <c r="F116" s="875"/>
      <c r="G116" s="875"/>
      <c r="H116" s="875"/>
      <c r="I116" s="875"/>
      <c r="J116" s="875"/>
      <c r="K116" s="875"/>
      <c r="L116" s="875"/>
      <c r="M116" s="875"/>
      <c r="N116" s="875"/>
      <c r="O116" s="875"/>
      <c r="P116" s="875"/>
      <c r="Q116" s="875"/>
      <c r="R116" s="875"/>
      <c r="S116" s="875"/>
      <c r="T116" s="875"/>
      <c r="U116" s="875"/>
      <c r="V116" s="875"/>
      <c r="W116" s="875"/>
      <c r="X116" s="875"/>
      <c r="Y116" s="876"/>
      <c r="Z116" s="77"/>
      <c r="AA116" s="880"/>
      <c r="AB116" s="881"/>
      <c r="AC116" s="881"/>
      <c r="AD116" s="881"/>
      <c r="AE116" s="881"/>
      <c r="AF116" s="881"/>
      <c r="AG116" s="881"/>
      <c r="AH116" s="881"/>
      <c r="AI116" s="881"/>
      <c r="AJ116" s="881"/>
      <c r="AK116" s="881"/>
      <c r="AL116" s="882"/>
      <c r="AM116" s="14"/>
    </row>
    <row r="117" spans="1:39" ht="4.5" customHeight="1" x14ac:dyDescent="0.25">
      <c r="A117" s="13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4"/>
    </row>
    <row r="118" spans="1:39" ht="15" customHeight="1" x14ac:dyDescent="0.25">
      <c r="A118" s="861" t="s">
        <v>69</v>
      </c>
      <c r="B118" s="862"/>
      <c r="C118" s="862"/>
      <c r="D118" s="862"/>
      <c r="E118" s="862"/>
      <c r="F118" s="862"/>
      <c r="G118" s="863"/>
      <c r="H118" s="890"/>
      <c r="I118" s="891"/>
      <c r="J118" s="891"/>
      <c r="K118" s="891"/>
      <c r="L118" s="891"/>
      <c r="M118" s="891"/>
      <c r="N118" s="891"/>
      <c r="O118" s="891"/>
      <c r="P118" s="891"/>
      <c r="Q118" s="891"/>
      <c r="R118" s="891"/>
      <c r="S118" s="891"/>
      <c r="T118" s="891"/>
      <c r="U118" s="891"/>
      <c r="V118" s="891"/>
      <c r="W118" s="891"/>
      <c r="X118" s="891"/>
      <c r="Y118" s="892"/>
      <c r="Z118" s="1"/>
      <c r="AA118" s="1"/>
      <c r="AB118" s="1"/>
      <c r="AC118" s="887"/>
      <c r="AD118" s="888"/>
      <c r="AE118" s="888"/>
      <c r="AF118" s="888"/>
      <c r="AG118" s="888"/>
      <c r="AH118" s="888"/>
      <c r="AI118" s="888"/>
      <c r="AJ118" s="889"/>
      <c r="AK118" s="44" t="s">
        <v>43</v>
      </c>
      <c r="AL118" s="1"/>
      <c r="AM118" s="14"/>
    </row>
    <row r="119" spans="1:39" ht="4.5" customHeight="1" x14ac:dyDescent="0.25">
      <c r="A119" s="13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78"/>
      <c r="AE119" s="1"/>
      <c r="AF119" s="1"/>
      <c r="AG119" s="1"/>
      <c r="AH119" s="1"/>
      <c r="AI119" s="1"/>
      <c r="AJ119" s="1"/>
      <c r="AK119" s="1"/>
      <c r="AL119" s="1"/>
      <c r="AM119" s="14"/>
    </row>
    <row r="120" spans="1:39" ht="15" customHeight="1" x14ac:dyDescent="0.25">
      <c r="A120" s="861" t="s">
        <v>70</v>
      </c>
      <c r="B120" s="862"/>
      <c r="C120" s="862"/>
      <c r="D120" s="862"/>
      <c r="E120" s="862"/>
      <c r="F120" s="862"/>
      <c r="G120" s="863"/>
      <c r="H120" s="890"/>
      <c r="I120" s="891"/>
      <c r="J120" s="891"/>
      <c r="K120" s="891"/>
      <c r="L120" s="891"/>
      <c r="M120" s="891"/>
      <c r="N120" s="891"/>
      <c r="O120" s="891"/>
      <c r="P120" s="891"/>
      <c r="Q120" s="891"/>
      <c r="R120" s="891"/>
      <c r="S120" s="891"/>
      <c r="T120" s="891"/>
      <c r="U120" s="891"/>
      <c r="V120" s="891"/>
      <c r="W120" s="891"/>
      <c r="X120" s="891"/>
      <c r="Y120" s="892"/>
      <c r="Z120" s="1"/>
      <c r="AA120" s="1"/>
      <c r="AB120" s="1"/>
      <c r="AC120" s="887"/>
      <c r="AD120" s="893"/>
      <c r="AE120" s="888"/>
      <c r="AF120" s="888"/>
      <c r="AG120" s="888"/>
      <c r="AH120" s="888"/>
      <c r="AI120" s="888"/>
      <c r="AJ120" s="889"/>
      <c r="AK120" s="44" t="s">
        <v>43</v>
      </c>
      <c r="AL120" s="1"/>
      <c r="AM120" s="14"/>
    </row>
    <row r="121" spans="1:39" ht="4.5" customHeight="1" x14ac:dyDescent="0.25">
      <c r="A121" s="13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4"/>
    </row>
    <row r="122" spans="1:39" ht="15" customHeight="1" x14ac:dyDescent="0.25">
      <c r="A122" s="864" t="s">
        <v>71</v>
      </c>
      <c r="B122" s="865"/>
      <c r="C122" s="865"/>
      <c r="D122" s="865"/>
      <c r="E122" s="865"/>
      <c r="F122" s="865"/>
      <c r="G122" s="866"/>
      <c r="H122" s="867"/>
      <c r="I122" s="868"/>
      <c r="J122" s="868"/>
      <c r="K122" s="868"/>
      <c r="L122" s="868"/>
      <c r="M122" s="868"/>
      <c r="N122" s="868"/>
      <c r="O122" s="868"/>
      <c r="P122" s="868"/>
      <c r="Q122" s="868"/>
      <c r="R122" s="868"/>
      <c r="S122" s="868"/>
      <c r="T122" s="868"/>
      <c r="U122" s="868"/>
      <c r="V122" s="868"/>
      <c r="W122" s="868"/>
      <c r="X122" s="868"/>
      <c r="Y122" s="869"/>
      <c r="Z122" s="15"/>
      <c r="AA122" s="15"/>
      <c r="AB122" s="15"/>
      <c r="AC122" s="897"/>
      <c r="AD122" s="898"/>
      <c r="AE122" s="898"/>
      <c r="AF122" s="898"/>
      <c r="AG122" s="898"/>
      <c r="AH122" s="898"/>
      <c r="AI122" s="898"/>
      <c r="AJ122" s="899"/>
      <c r="AK122" s="79" t="s">
        <v>43</v>
      </c>
      <c r="AL122" s="15"/>
      <c r="AM122" s="66"/>
    </row>
    <row r="123" spans="1:39" ht="4.5" customHeight="1" x14ac:dyDescent="0.25">
      <c r="A123" s="15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</row>
    <row r="124" spans="1:39" ht="15" customHeight="1" x14ac:dyDescent="0.25">
      <c r="A124" s="894" t="s">
        <v>72</v>
      </c>
      <c r="B124" s="895"/>
      <c r="C124" s="895"/>
      <c r="D124" s="895"/>
      <c r="E124" s="895"/>
      <c r="F124" s="895"/>
      <c r="G124" s="895"/>
      <c r="H124" s="895"/>
      <c r="I124" s="895"/>
      <c r="J124" s="895"/>
      <c r="K124" s="895"/>
      <c r="L124" s="895"/>
      <c r="M124" s="895"/>
      <c r="N124" s="895"/>
      <c r="O124" s="895"/>
      <c r="P124" s="895"/>
      <c r="Q124" s="895"/>
      <c r="R124" s="895"/>
      <c r="S124" s="895"/>
      <c r="T124" s="895"/>
      <c r="U124" s="895"/>
      <c r="V124" s="895"/>
      <c r="W124" s="895"/>
      <c r="X124" s="895"/>
      <c r="Y124" s="895"/>
      <c r="Z124" s="895"/>
      <c r="AA124" s="895"/>
      <c r="AB124" s="895"/>
      <c r="AC124" s="895"/>
      <c r="AD124" s="895"/>
      <c r="AE124" s="895"/>
      <c r="AF124" s="895"/>
      <c r="AG124" s="895"/>
      <c r="AH124" s="895"/>
      <c r="AI124" s="895"/>
      <c r="AJ124" s="895"/>
      <c r="AK124" s="895"/>
      <c r="AL124" s="895"/>
      <c r="AM124" s="896"/>
    </row>
    <row r="125" spans="1:39" ht="15" customHeight="1" x14ac:dyDescent="0.25">
      <c r="A125" s="13"/>
      <c r="B125" s="703" t="s">
        <v>73</v>
      </c>
      <c r="C125" s="703"/>
      <c r="D125" s="703"/>
      <c r="E125" s="703"/>
      <c r="F125" s="703"/>
      <c r="G125" s="703"/>
      <c r="H125" s="703"/>
      <c r="I125" s="703"/>
      <c r="J125" s="703"/>
      <c r="K125" s="703"/>
      <c r="L125" s="703"/>
      <c r="M125" s="703"/>
      <c r="N125" s="703"/>
      <c r="O125" s="703"/>
      <c r="P125" s="703"/>
      <c r="Q125" s="703"/>
      <c r="R125" s="703"/>
      <c r="S125" s="703"/>
      <c r="T125" s="703"/>
      <c r="U125" s="703"/>
      <c r="V125" s="703"/>
      <c r="W125" s="703"/>
      <c r="X125" s="703"/>
      <c r="Y125" s="703"/>
      <c r="Z125" s="703"/>
      <c r="AA125" s="703"/>
      <c r="AB125" s="703"/>
      <c r="AC125" s="703"/>
      <c r="AD125" s="703"/>
      <c r="AE125" s="703"/>
      <c r="AF125" s="703"/>
      <c r="AG125" s="703"/>
      <c r="AH125" s="703"/>
      <c r="AI125" s="703"/>
      <c r="AJ125" s="703"/>
      <c r="AK125" s="703"/>
      <c r="AL125" s="703"/>
      <c r="AM125" s="706"/>
    </row>
    <row r="126" spans="1:39" ht="26.25" customHeight="1" x14ac:dyDescent="0.25">
      <c r="A126" s="13"/>
      <c r="B126" s="703" t="s">
        <v>74</v>
      </c>
      <c r="C126" s="707"/>
      <c r="D126" s="707"/>
      <c r="E126" s="707"/>
      <c r="F126" s="707"/>
      <c r="G126" s="707"/>
      <c r="H126" s="707"/>
      <c r="I126" s="707"/>
      <c r="J126" s="707"/>
      <c r="K126" s="707"/>
      <c r="L126" s="707"/>
      <c r="M126" s="707"/>
      <c r="N126" s="707"/>
      <c r="O126" s="707"/>
      <c r="P126" s="707"/>
      <c r="Q126" s="707"/>
      <c r="R126" s="707"/>
      <c r="S126" s="707"/>
      <c r="T126" s="707"/>
      <c r="U126" s="707"/>
      <c r="V126" s="707"/>
      <c r="W126" s="707"/>
      <c r="X126" s="707"/>
      <c r="Y126" s="707"/>
      <c r="Z126" s="707"/>
      <c r="AA126" s="707"/>
      <c r="AB126" s="707"/>
      <c r="AC126" s="707"/>
      <c r="AD126" s="707"/>
      <c r="AE126" s="707"/>
      <c r="AF126" s="707"/>
      <c r="AG126" s="707"/>
      <c r="AH126" s="707"/>
      <c r="AI126" s="707"/>
      <c r="AJ126" s="707"/>
      <c r="AK126" s="707"/>
      <c r="AL126" s="707"/>
      <c r="AM126" s="708"/>
    </row>
    <row r="127" spans="1:39" ht="27" customHeight="1" x14ac:dyDescent="0.25">
      <c r="A127" s="13"/>
      <c r="B127" s="709" t="s">
        <v>75</v>
      </c>
      <c r="C127" s="710"/>
      <c r="D127" s="710"/>
      <c r="E127" s="710"/>
      <c r="F127" s="710"/>
      <c r="G127" s="710"/>
      <c r="H127" s="710"/>
      <c r="I127" s="710"/>
      <c r="J127" s="710"/>
      <c r="K127" s="710"/>
      <c r="L127" s="710"/>
      <c r="M127" s="710"/>
      <c r="N127" s="710"/>
      <c r="O127" s="710"/>
      <c r="P127" s="710"/>
      <c r="Q127" s="710"/>
      <c r="R127" s="710"/>
      <c r="S127" s="710"/>
      <c r="T127" s="710"/>
      <c r="U127" s="710"/>
      <c r="V127" s="710"/>
      <c r="W127" s="710"/>
      <c r="X127" s="710"/>
      <c r="Y127" s="710"/>
      <c r="Z127" s="710"/>
      <c r="AA127" s="710"/>
      <c r="AB127" s="710"/>
      <c r="AC127" s="710"/>
      <c r="AD127" s="710"/>
      <c r="AE127" s="710"/>
      <c r="AF127" s="710"/>
      <c r="AG127" s="710"/>
      <c r="AH127" s="710"/>
      <c r="AI127" s="710"/>
      <c r="AJ127" s="710"/>
      <c r="AK127" s="710"/>
      <c r="AL127" s="710"/>
      <c r="AM127" s="711"/>
    </row>
    <row r="128" spans="1:39" ht="15" customHeight="1" x14ac:dyDescent="0.25">
      <c r="A128" s="13"/>
      <c r="B128" s="703" t="s">
        <v>76</v>
      </c>
      <c r="C128" s="703"/>
      <c r="D128" s="703"/>
      <c r="E128" s="703"/>
      <c r="F128" s="703"/>
      <c r="G128" s="703"/>
      <c r="H128" s="703"/>
      <c r="I128" s="703"/>
      <c r="J128" s="703"/>
      <c r="K128" s="703"/>
      <c r="L128" s="703"/>
      <c r="M128" s="703"/>
      <c r="N128" s="703"/>
      <c r="O128" s="703"/>
      <c r="P128" s="703"/>
      <c r="Q128" s="703"/>
      <c r="R128" s="703"/>
      <c r="S128" s="703"/>
      <c r="T128" s="703"/>
      <c r="U128" s="703"/>
      <c r="V128" s="703"/>
      <c r="W128" s="703"/>
      <c r="X128" s="703"/>
      <c r="Y128" s="703"/>
      <c r="Z128" s="703"/>
      <c r="AA128" s="703"/>
      <c r="AB128" s="703"/>
      <c r="AC128" s="703"/>
      <c r="AD128" s="703"/>
      <c r="AE128" s="703"/>
      <c r="AF128" s="703"/>
      <c r="AG128" s="703"/>
      <c r="AH128" s="703"/>
      <c r="AI128" s="703"/>
      <c r="AJ128" s="703"/>
      <c r="AK128" s="703"/>
      <c r="AL128" s="703"/>
      <c r="AM128" s="706"/>
    </row>
    <row r="129" spans="1:39" ht="24.75" customHeight="1" x14ac:dyDescent="0.25">
      <c r="A129" s="80"/>
      <c r="B129" s="703" t="s">
        <v>77</v>
      </c>
      <c r="C129" s="704"/>
      <c r="D129" s="704"/>
      <c r="E129" s="704"/>
      <c r="F129" s="704"/>
      <c r="G129" s="704"/>
      <c r="H129" s="704"/>
      <c r="I129" s="704"/>
      <c r="J129" s="704"/>
      <c r="K129" s="704"/>
      <c r="L129" s="704"/>
      <c r="M129" s="704"/>
      <c r="N129" s="704"/>
      <c r="O129" s="704"/>
      <c r="P129" s="704"/>
      <c r="Q129" s="704"/>
      <c r="R129" s="704"/>
      <c r="S129" s="704"/>
      <c r="T129" s="704"/>
      <c r="U129" s="704"/>
      <c r="V129" s="704"/>
      <c r="W129" s="704"/>
      <c r="X129" s="704"/>
      <c r="Y129" s="704"/>
      <c r="Z129" s="704"/>
      <c r="AA129" s="704"/>
      <c r="AB129" s="704"/>
      <c r="AC129" s="704"/>
      <c r="AD129" s="704"/>
      <c r="AE129" s="704"/>
      <c r="AF129" s="704"/>
      <c r="AG129" s="704"/>
      <c r="AH129" s="704"/>
      <c r="AI129" s="704"/>
      <c r="AJ129" s="704"/>
      <c r="AK129" s="704"/>
      <c r="AL129" s="704"/>
      <c r="AM129" s="705"/>
    </row>
    <row r="130" spans="1:39" ht="15" customHeight="1" x14ac:dyDescent="0.25">
      <c r="A130" s="81"/>
      <c r="B130" s="703" t="s">
        <v>78</v>
      </c>
      <c r="C130" s="704"/>
      <c r="D130" s="704"/>
      <c r="E130" s="704"/>
      <c r="F130" s="704"/>
      <c r="G130" s="704"/>
      <c r="H130" s="704"/>
      <c r="I130" s="704"/>
      <c r="J130" s="704"/>
      <c r="K130" s="704"/>
      <c r="L130" s="704"/>
      <c r="M130" s="704"/>
      <c r="N130" s="704"/>
      <c r="O130" s="704"/>
      <c r="P130" s="704"/>
      <c r="Q130" s="704"/>
      <c r="R130" s="704"/>
      <c r="S130" s="704"/>
      <c r="T130" s="704"/>
      <c r="U130" s="704"/>
      <c r="V130" s="704"/>
      <c r="W130" s="704"/>
      <c r="X130" s="704"/>
      <c r="Y130" s="704"/>
      <c r="Z130" s="704"/>
      <c r="AA130" s="704"/>
      <c r="AB130" s="704"/>
      <c r="AC130" s="704"/>
      <c r="AD130" s="704"/>
      <c r="AE130" s="704"/>
      <c r="AF130" s="704"/>
      <c r="AG130" s="704"/>
      <c r="AH130" s="704"/>
      <c r="AI130" s="704"/>
      <c r="AJ130" s="704"/>
      <c r="AK130" s="704"/>
      <c r="AL130" s="704"/>
      <c r="AM130" s="705"/>
    </row>
    <row r="131" spans="1:39" ht="15" customHeight="1" x14ac:dyDescent="0.25">
      <c r="A131" s="894" t="s">
        <v>79</v>
      </c>
      <c r="B131" s="905"/>
      <c r="C131" s="905"/>
      <c r="D131" s="905"/>
      <c r="E131" s="905"/>
      <c r="F131" s="905"/>
      <c r="G131" s="905"/>
      <c r="H131" s="905"/>
      <c r="I131" s="905"/>
      <c r="J131" s="905"/>
      <c r="K131" s="905"/>
      <c r="L131" s="905"/>
      <c r="M131" s="905"/>
      <c r="N131" s="905"/>
      <c r="O131" s="905"/>
      <c r="P131" s="905"/>
      <c r="Q131" s="905"/>
      <c r="R131" s="905"/>
      <c r="S131" s="905"/>
      <c r="T131" s="905"/>
      <c r="U131" s="905"/>
      <c r="V131" s="905"/>
      <c r="W131" s="905"/>
      <c r="X131" s="905"/>
      <c r="Y131" s="905"/>
      <c r="Z131" s="905"/>
      <c r="AA131" s="905"/>
      <c r="AB131" s="905"/>
      <c r="AC131" s="905"/>
      <c r="AD131" s="905"/>
      <c r="AE131" s="905"/>
      <c r="AF131" s="905"/>
      <c r="AG131" s="905"/>
      <c r="AH131" s="905"/>
      <c r="AI131" s="905"/>
      <c r="AJ131" s="905"/>
      <c r="AK131" s="905"/>
      <c r="AL131" s="905"/>
      <c r="AM131" s="906"/>
    </row>
    <row r="132" spans="1:39" ht="3.75" customHeight="1" x14ac:dyDescent="0.25">
      <c r="A132" s="81"/>
      <c r="B132" s="82"/>
      <c r="C132" s="82"/>
      <c r="D132" s="82"/>
      <c r="E132" s="82"/>
      <c r="F132" s="82"/>
      <c r="G132" s="82"/>
      <c r="H132" s="82"/>
      <c r="I132" s="82"/>
      <c r="J132" s="82"/>
      <c r="K132" s="82"/>
      <c r="L132" s="82"/>
      <c r="M132" s="82"/>
      <c r="N132" s="82"/>
      <c r="O132" s="82"/>
      <c r="P132" s="82"/>
      <c r="Q132" s="82"/>
      <c r="R132" s="82"/>
      <c r="S132" s="82"/>
      <c r="T132" s="82"/>
      <c r="U132" s="82"/>
      <c r="V132" s="82"/>
      <c r="W132" s="82"/>
      <c r="X132" s="82"/>
      <c r="Y132" s="82"/>
      <c r="Z132" s="82"/>
      <c r="AA132" s="82"/>
      <c r="AB132" s="82"/>
      <c r="AC132" s="82"/>
      <c r="AD132" s="82"/>
      <c r="AE132" s="82"/>
      <c r="AF132" s="82"/>
      <c r="AG132" s="82"/>
      <c r="AH132" s="82"/>
      <c r="AI132" s="82"/>
      <c r="AJ132" s="82"/>
      <c r="AK132" s="82"/>
      <c r="AL132" s="82"/>
      <c r="AM132" s="83"/>
    </row>
    <row r="133" spans="1:39" ht="27" customHeight="1" x14ac:dyDescent="0.25">
      <c r="A133" s="907"/>
      <c r="B133" s="908"/>
      <c r="C133" s="908"/>
      <c r="D133" s="908"/>
      <c r="E133" s="908"/>
      <c r="F133" s="908"/>
      <c r="G133" s="909"/>
      <c r="H133" s="84"/>
      <c r="I133" s="910"/>
      <c r="J133" s="908"/>
      <c r="K133" s="908"/>
      <c r="L133" s="908"/>
      <c r="M133" s="908"/>
      <c r="N133" s="908"/>
      <c r="O133" s="908"/>
      <c r="P133" s="908"/>
      <c r="Q133" s="908"/>
      <c r="R133" s="908"/>
      <c r="S133" s="908"/>
      <c r="T133" s="908"/>
      <c r="U133" s="908"/>
      <c r="V133" s="908"/>
      <c r="W133" s="909"/>
      <c r="X133" s="85"/>
      <c r="Y133" s="910"/>
      <c r="Z133" s="908"/>
      <c r="AA133" s="908"/>
      <c r="AB133" s="908"/>
      <c r="AC133" s="908"/>
      <c r="AD133" s="908"/>
      <c r="AE133" s="908"/>
      <c r="AF133" s="908"/>
      <c r="AG133" s="908"/>
      <c r="AH133" s="908"/>
      <c r="AI133" s="908"/>
      <c r="AJ133" s="908"/>
      <c r="AK133" s="908"/>
      <c r="AL133" s="908"/>
      <c r="AM133" s="911"/>
    </row>
    <row r="134" spans="1:39" ht="7.5" customHeight="1" x14ac:dyDescent="0.25">
      <c r="A134" s="900" t="s">
        <v>80</v>
      </c>
      <c r="B134" s="901"/>
      <c r="C134" s="901"/>
      <c r="D134" s="901"/>
      <c r="E134" s="901"/>
      <c r="F134" s="901"/>
      <c r="G134" s="902"/>
      <c r="H134" s="27"/>
      <c r="I134" s="903" t="s">
        <v>81</v>
      </c>
      <c r="J134" s="901"/>
      <c r="K134" s="901"/>
      <c r="L134" s="901"/>
      <c r="M134" s="901"/>
      <c r="N134" s="901"/>
      <c r="O134" s="901"/>
      <c r="P134" s="901"/>
      <c r="Q134" s="901"/>
      <c r="R134" s="901"/>
      <c r="S134" s="901"/>
      <c r="T134" s="901"/>
      <c r="U134" s="901"/>
      <c r="V134" s="901"/>
      <c r="W134" s="902"/>
      <c r="X134" s="86"/>
      <c r="Y134" s="903" t="s">
        <v>82</v>
      </c>
      <c r="Z134" s="901"/>
      <c r="AA134" s="901"/>
      <c r="AB134" s="901"/>
      <c r="AC134" s="901"/>
      <c r="AD134" s="901"/>
      <c r="AE134" s="901"/>
      <c r="AF134" s="901"/>
      <c r="AG134" s="901"/>
      <c r="AH134" s="901"/>
      <c r="AI134" s="901"/>
      <c r="AJ134" s="901"/>
      <c r="AK134" s="901"/>
      <c r="AL134" s="901"/>
      <c r="AM134" s="904"/>
    </row>
    <row r="135" spans="1:39" ht="7.5" customHeight="1" x14ac:dyDescent="0.25">
      <c r="A135" s="87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88" t="s">
        <v>83</v>
      </c>
    </row>
    <row r="136" spans="1:39" ht="7.5" customHeight="1" x14ac:dyDescent="0.25">
      <c r="A136" s="89"/>
      <c r="B136" s="89"/>
      <c r="C136" s="89"/>
      <c r="D136" s="89"/>
      <c r="E136" s="89"/>
      <c r="F136" s="89"/>
      <c r="G136" s="89"/>
      <c r="H136" s="89"/>
      <c r="I136" s="89"/>
      <c r="J136" s="89"/>
      <c r="K136" s="89"/>
      <c r="L136" s="89"/>
      <c r="M136" s="89"/>
      <c r="N136" s="89"/>
      <c r="O136" s="89"/>
      <c r="P136" s="89"/>
      <c r="Q136" s="89"/>
      <c r="R136" s="89"/>
      <c r="S136" s="89"/>
      <c r="T136" s="89"/>
      <c r="U136" s="89"/>
      <c r="V136" s="89"/>
      <c r="W136" s="89"/>
      <c r="X136" s="89"/>
      <c r="Y136" s="89"/>
      <c r="Z136" s="89"/>
      <c r="AA136" s="89"/>
      <c r="AB136" s="89"/>
      <c r="AC136" s="89"/>
      <c r="AD136" s="89"/>
      <c r="AE136" s="89"/>
      <c r="AF136" s="89"/>
      <c r="AG136" s="89"/>
      <c r="AH136" s="89"/>
      <c r="AI136" s="89"/>
      <c r="AJ136" s="89"/>
      <c r="AK136" s="89"/>
      <c r="AL136" s="89"/>
      <c r="AM136" s="89"/>
    </row>
    <row r="137" spans="1:39" ht="12.75" customHeight="1" x14ac:dyDescent="0.25">
      <c r="A137" s="90"/>
    </row>
    <row r="138" spans="1:39" ht="12.75" hidden="1" customHeight="1" x14ac:dyDescent="0.25"/>
    <row r="139" spans="1:39" ht="12.75" hidden="1" customHeight="1" x14ac:dyDescent="0.3">
      <c r="A139" s="91" t="s">
        <v>84</v>
      </c>
      <c r="AM139" s="1"/>
    </row>
    <row r="140" spans="1:39" ht="12.75" hidden="1" customHeight="1" x14ac:dyDescent="0.25">
      <c r="A140" s="92" t="s">
        <v>14</v>
      </c>
      <c r="AM140" s="1"/>
    </row>
    <row r="141" spans="1:39" ht="12.75" hidden="1" customHeight="1" x14ac:dyDescent="0.25">
      <c r="A141" s="92" t="s">
        <v>85</v>
      </c>
      <c r="AM141" s="1"/>
    </row>
    <row r="142" spans="1:39" ht="12.75" hidden="1" customHeight="1" x14ac:dyDescent="0.25">
      <c r="A142" s="92" t="s">
        <v>86</v>
      </c>
      <c r="AM142" s="1"/>
    </row>
    <row r="143" spans="1:39" ht="12.75" hidden="1" customHeight="1" x14ac:dyDescent="0.25">
      <c r="A143" s="92" t="s">
        <v>87</v>
      </c>
      <c r="AM143" s="1"/>
    </row>
    <row r="144" spans="1:39" ht="12.75" hidden="1" customHeight="1" x14ac:dyDescent="0.25">
      <c r="A144" s="92" t="s">
        <v>88</v>
      </c>
      <c r="AM144" s="1"/>
    </row>
    <row r="145" spans="1:39" ht="12.75" hidden="1" customHeight="1" x14ac:dyDescent="0.25">
      <c r="A145" s="92" t="s">
        <v>89</v>
      </c>
      <c r="AM145" s="1"/>
    </row>
    <row r="146" spans="1:39" ht="12.75" hidden="1" customHeight="1" x14ac:dyDescent="0.25">
      <c r="A146" s="92" t="s">
        <v>90</v>
      </c>
      <c r="AM146" s="1"/>
    </row>
    <row r="147" spans="1:39" ht="12.75" hidden="1" customHeight="1" x14ac:dyDescent="0.25">
      <c r="A147" s="92" t="s">
        <v>91</v>
      </c>
      <c r="AM147" s="1"/>
    </row>
    <row r="148" spans="1:39" ht="12.75" hidden="1" customHeight="1" x14ac:dyDescent="0.25">
      <c r="A148" s="92" t="s">
        <v>87</v>
      </c>
      <c r="AM148" s="1"/>
    </row>
    <row r="149" spans="1:39" ht="12.75" hidden="1" customHeight="1" x14ac:dyDescent="0.25">
      <c r="A149" s="92" t="s">
        <v>92</v>
      </c>
      <c r="AM149" s="1"/>
    </row>
    <row r="150" spans="1:39" ht="12.75" hidden="1" customHeight="1" x14ac:dyDescent="0.25">
      <c r="A150" s="92" t="s">
        <v>87</v>
      </c>
      <c r="AM150" s="1"/>
    </row>
    <row r="151" spans="1:39" ht="12.75" hidden="1" customHeight="1" x14ac:dyDescent="0.25">
      <c r="A151" s="92" t="s">
        <v>93</v>
      </c>
      <c r="AM151" s="1"/>
    </row>
    <row r="152" spans="1:39" ht="12.75" hidden="1" customHeight="1" x14ac:dyDescent="0.25">
      <c r="A152" s="92" t="s">
        <v>94</v>
      </c>
      <c r="AM152" s="1"/>
    </row>
    <row r="153" spans="1:39" ht="12.75" hidden="1" customHeight="1" x14ac:dyDescent="0.25">
      <c r="A153" s="92" t="s">
        <v>95</v>
      </c>
      <c r="AM153" s="1"/>
    </row>
    <row r="154" spans="1:39" ht="12.75" hidden="1" customHeight="1" x14ac:dyDescent="0.25">
      <c r="A154" s="92" t="s">
        <v>96</v>
      </c>
      <c r="AM154" s="1"/>
    </row>
    <row r="155" spans="1:39" ht="12.75" hidden="1" customHeight="1" x14ac:dyDescent="0.25">
      <c r="A155" s="92" t="s">
        <v>97</v>
      </c>
      <c r="AM155" s="1"/>
    </row>
    <row r="156" spans="1:39" ht="12.75" hidden="1" customHeight="1" x14ac:dyDescent="0.25">
      <c r="A156" s="92" t="s">
        <v>98</v>
      </c>
      <c r="AM156" s="1"/>
    </row>
    <row r="157" spans="1:39" ht="12.75" hidden="1" customHeight="1" x14ac:dyDescent="0.25">
      <c r="A157" s="92" t="s">
        <v>99</v>
      </c>
      <c r="AM157" s="1"/>
    </row>
    <row r="158" spans="1:39" ht="12.75" hidden="1" customHeight="1" x14ac:dyDescent="0.25">
      <c r="A158" s="92" t="s">
        <v>100</v>
      </c>
      <c r="AM158" s="1"/>
    </row>
    <row r="159" spans="1:39" ht="12.75" hidden="1" customHeight="1" x14ac:dyDescent="0.25">
      <c r="A159" s="92" t="s">
        <v>87</v>
      </c>
      <c r="AM159" s="1"/>
    </row>
    <row r="160" spans="1:39" ht="12.75" hidden="1" customHeight="1" x14ac:dyDescent="0.25">
      <c r="A160" s="92" t="s">
        <v>101</v>
      </c>
      <c r="AM160" s="1"/>
    </row>
    <row r="161" spans="1:39" ht="12.75" hidden="1" customHeight="1" x14ac:dyDescent="0.25">
      <c r="A161" s="92" t="s">
        <v>102</v>
      </c>
      <c r="AM161" s="1"/>
    </row>
    <row r="162" spans="1:39" ht="12.75" hidden="1" customHeight="1" x14ac:dyDescent="0.25">
      <c r="A162" s="92" t="s">
        <v>103</v>
      </c>
      <c r="AM162" s="1"/>
    </row>
    <row r="163" spans="1:39" ht="12.75" hidden="1" customHeight="1" x14ac:dyDescent="0.25">
      <c r="A163" s="92" t="s">
        <v>104</v>
      </c>
      <c r="AM163" s="1"/>
    </row>
    <row r="164" spans="1:39" ht="12.75" hidden="1" customHeight="1" x14ac:dyDescent="0.25">
      <c r="A164" s="92" t="s">
        <v>105</v>
      </c>
      <c r="AM164" s="1"/>
    </row>
    <row r="165" spans="1:39" ht="12.75" hidden="1" customHeight="1" x14ac:dyDescent="0.25">
      <c r="A165" s="92" t="s">
        <v>106</v>
      </c>
      <c r="AM165" s="1"/>
    </row>
    <row r="166" spans="1:39" ht="12.75" hidden="1" customHeight="1" x14ac:dyDescent="0.25">
      <c r="A166" s="92" t="s">
        <v>87</v>
      </c>
      <c r="AM166" s="1"/>
    </row>
    <row r="167" spans="1:39" ht="12.75" hidden="1" customHeight="1" x14ac:dyDescent="0.25">
      <c r="A167" s="92" t="s">
        <v>107</v>
      </c>
      <c r="AM167" s="1"/>
    </row>
    <row r="168" spans="1:39" ht="12.75" hidden="1" customHeight="1" x14ac:dyDescent="0.25">
      <c r="A168" s="92" t="s">
        <v>108</v>
      </c>
      <c r="AM168" s="1"/>
    </row>
    <row r="169" spans="1:39" ht="12.75" hidden="1" customHeight="1" x14ac:dyDescent="0.25">
      <c r="A169" s="92" t="s">
        <v>109</v>
      </c>
      <c r="AM169" s="1"/>
    </row>
    <row r="170" spans="1:39" ht="12.75" hidden="1" customHeight="1" x14ac:dyDescent="0.25">
      <c r="A170" s="92" t="s">
        <v>110</v>
      </c>
      <c r="AM170" s="1"/>
    </row>
    <row r="171" spans="1:39" ht="12.75" hidden="1" customHeight="1" x14ac:dyDescent="0.25">
      <c r="A171" s="92" t="s">
        <v>111</v>
      </c>
      <c r="AM171" s="1"/>
    </row>
    <row r="172" spans="1:39" ht="12.75" hidden="1" customHeight="1" x14ac:dyDescent="0.25">
      <c r="A172" s="92" t="s">
        <v>112</v>
      </c>
      <c r="AM172" s="1"/>
    </row>
    <row r="173" spans="1:39" ht="12.75" hidden="1" customHeight="1" x14ac:dyDescent="0.25">
      <c r="A173" s="92" t="s">
        <v>113</v>
      </c>
      <c r="AM173" s="1"/>
    </row>
    <row r="174" spans="1:39" ht="12.75" hidden="1" customHeight="1" x14ac:dyDescent="0.25">
      <c r="A174" s="92" t="s">
        <v>114</v>
      </c>
      <c r="AM174" s="1"/>
    </row>
    <row r="175" spans="1:39" ht="12.75" hidden="1" customHeight="1" x14ac:dyDescent="0.25">
      <c r="A175" s="92" t="s">
        <v>115</v>
      </c>
      <c r="AM175" s="1"/>
    </row>
    <row r="176" spans="1:39" ht="12.75" hidden="1" customHeight="1" x14ac:dyDescent="0.25">
      <c r="A176" s="92" t="s">
        <v>116</v>
      </c>
      <c r="AM176" s="1"/>
    </row>
    <row r="177" spans="1:39" ht="12.75" hidden="1" customHeight="1" x14ac:dyDescent="0.25">
      <c r="A177" s="92" t="s">
        <v>117</v>
      </c>
      <c r="AM177" s="1"/>
    </row>
    <row r="178" spans="1:39" ht="12.75" hidden="1" customHeight="1" x14ac:dyDescent="0.25">
      <c r="A178" s="92" t="s">
        <v>118</v>
      </c>
      <c r="AM178" s="1"/>
    </row>
    <row r="179" spans="1:39" ht="12.75" hidden="1" customHeight="1" x14ac:dyDescent="0.25">
      <c r="A179" s="92" t="s">
        <v>119</v>
      </c>
      <c r="AM179" s="1"/>
    </row>
    <row r="180" spans="1:39" ht="12.75" hidden="1" customHeight="1" x14ac:dyDescent="0.25">
      <c r="A180" s="93" t="s">
        <v>120</v>
      </c>
      <c r="AM180" s="1"/>
    </row>
    <row r="181" spans="1:39" ht="12.75" hidden="1" customHeight="1" x14ac:dyDescent="0.25">
      <c r="A181" s="92" t="s">
        <v>121</v>
      </c>
      <c r="AM181" s="1"/>
    </row>
    <row r="182" spans="1:39" ht="12.75" hidden="1" customHeight="1" x14ac:dyDescent="0.25">
      <c r="A182" s="92" t="s">
        <v>122</v>
      </c>
      <c r="AM182" s="1"/>
    </row>
    <row r="183" spans="1:39" ht="12.75" hidden="1" customHeight="1" x14ac:dyDescent="0.25">
      <c r="A183" s="92" t="s">
        <v>123</v>
      </c>
      <c r="AM183" s="1"/>
    </row>
    <row r="184" spans="1:39" ht="12.75" hidden="1" customHeight="1" x14ac:dyDescent="0.25">
      <c r="A184" s="92" t="s">
        <v>124</v>
      </c>
      <c r="AM184" s="1"/>
    </row>
    <row r="185" spans="1:39" ht="12.75" hidden="1" customHeight="1" x14ac:dyDescent="0.25">
      <c r="A185" s="92" t="s">
        <v>125</v>
      </c>
      <c r="AM185" s="1"/>
    </row>
    <row r="186" spans="1:39" customFormat="1" ht="12.75" hidden="1" customHeight="1" x14ac:dyDescent="0.25">
      <c r="A186" s="93" t="s">
        <v>126</v>
      </c>
    </row>
    <row r="187" spans="1:39" ht="12.75" hidden="1" customHeight="1" x14ac:dyDescent="0.25">
      <c r="A187" s="93" t="s">
        <v>127</v>
      </c>
      <c r="AM187" s="1"/>
    </row>
    <row r="188" spans="1:39" ht="12.75" hidden="1" customHeight="1" x14ac:dyDescent="0.25">
      <c r="A188" s="92" t="s">
        <v>128</v>
      </c>
      <c r="AM188" s="1"/>
    </row>
    <row r="189" spans="1:39" ht="12.75" hidden="1" customHeight="1" x14ac:dyDescent="0.25">
      <c r="A189" s="92" t="s">
        <v>129</v>
      </c>
      <c r="AM189" s="1"/>
    </row>
    <row r="190" spans="1:39" ht="12.75" hidden="1" customHeight="1" x14ac:dyDescent="0.25">
      <c r="A190" s="92" t="s">
        <v>130</v>
      </c>
      <c r="AM190" s="1"/>
    </row>
    <row r="191" spans="1:39" ht="12.75" hidden="1" customHeight="1" x14ac:dyDescent="0.25">
      <c r="A191" s="92" t="s">
        <v>131</v>
      </c>
      <c r="AM191" s="1"/>
    </row>
    <row r="192" spans="1:39" ht="12.75" hidden="1" customHeight="1" x14ac:dyDescent="0.25">
      <c r="A192" s="92" t="s">
        <v>87</v>
      </c>
      <c r="AM192" s="1"/>
    </row>
    <row r="193" spans="1:39" ht="12.75" hidden="1" customHeight="1" x14ac:dyDescent="0.25">
      <c r="A193" s="92" t="s">
        <v>132</v>
      </c>
      <c r="AM193" s="1"/>
    </row>
    <row r="194" spans="1:39" ht="12.75" hidden="1" customHeight="1" x14ac:dyDescent="0.25">
      <c r="A194" s="92" t="s">
        <v>133</v>
      </c>
      <c r="AM194" s="1"/>
    </row>
    <row r="195" spans="1:39" ht="12.75" hidden="1" customHeight="1" x14ac:dyDescent="0.25">
      <c r="A195" s="92" t="s">
        <v>134</v>
      </c>
      <c r="AM195" s="1"/>
    </row>
    <row r="196" spans="1:39" ht="12.75" hidden="1" customHeight="1" x14ac:dyDescent="0.25">
      <c r="A196" s="92" t="s">
        <v>135</v>
      </c>
      <c r="AM196" s="1"/>
    </row>
    <row r="197" spans="1:39" ht="12.75" hidden="1" customHeight="1" x14ac:dyDescent="0.25">
      <c r="A197" s="92" t="s">
        <v>136</v>
      </c>
      <c r="AM197" s="1"/>
    </row>
    <row r="198" spans="1:39" ht="12.75" hidden="1" customHeight="1" x14ac:dyDescent="0.25">
      <c r="A198" s="92" t="s">
        <v>137</v>
      </c>
      <c r="AM198" s="1"/>
    </row>
    <row r="199" spans="1:39" ht="12.75" hidden="1" customHeight="1" x14ac:dyDescent="0.25">
      <c r="A199" s="92" t="s">
        <v>138</v>
      </c>
      <c r="AM199" s="1"/>
    </row>
    <row r="200" spans="1:39" ht="12.75" hidden="1" customHeight="1" x14ac:dyDescent="0.25">
      <c r="A200" s="92" t="s">
        <v>87</v>
      </c>
      <c r="AM200" s="1"/>
    </row>
    <row r="201" spans="1:39" ht="12.75" hidden="1" customHeight="1" x14ac:dyDescent="0.25">
      <c r="A201" s="92" t="s">
        <v>139</v>
      </c>
      <c r="AM201" s="1"/>
    </row>
    <row r="202" spans="1:39" ht="12.75" hidden="1" customHeight="1" x14ac:dyDescent="0.25">
      <c r="A202" s="92" t="s">
        <v>140</v>
      </c>
      <c r="AM202" s="1"/>
    </row>
    <row r="203" spans="1:39" ht="12.75" hidden="1" customHeight="1" x14ac:dyDescent="0.25">
      <c r="A203" s="92" t="s">
        <v>87</v>
      </c>
      <c r="AM203" s="1"/>
    </row>
    <row r="204" spans="1:39" ht="12.75" hidden="1" customHeight="1" x14ac:dyDescent="0.25">
      <c r="A204" s="92" t="s">
        <v>141</v>
      </c>
      <c r="AM204" s="1"/>
    </row>
    <row r="205" spans="1:39" ht="12.75" hidden="1" customHeight="1" x14ac:dyDescent="0.25">
      <c r="A205" s="92" t="s">
        <v>142</v>
      </c>
      <c r="AM205" s="1"/>
    </row>
    <row r="206" spans="1:39" ht="12.75" hidden="1" customHeight="1" x14ac:dyDescent="0.25">
      <c r="A206" s="93" t="s">
        <v>143</v>
      </c>
      <c r="AM206" s="1"/>
    </row>
    <row r="207" spans="1:39" ht="12.75" hidden="1" customHeight="1" x14ac:dyDescent="0.25">
      <c r="A207" s="92" t="s">
        <v>144</v>
      </c>
      <c r="AM207" s="1"/>
    </row>
    <row r="208" spans="1:39" ht="12.75" hidden="1" customHeight="1" x14ac:dyDescent="0.25">
      <c r="A208" s="92" t="s">
        <v>145</v>
      </c>
      <c r="AM208" s="1"/>
    </row>
    <row r="209" spans="1:39" ht="12.75" hidden="1" customHeight="1" x14ac:dyDescent="0.25">
      <c r="A209" s="93" t="s">
        <v>146</v>
      </c>
      <c r="AM209" s="1"/>
    </row>
    <row r="210" spans="1:39" ht="12.75" hidden="1" customHeight="1" x14ac:dyDescent="0.25">
      <c r="A210" s="93" t="s">
        <v>147</v>
      </c>
      <c r="AM210" s="1"/>
    </row>
    <row r="211" spans="1:39" ht="12.75" hidden="1" customHeight="1" x14ac:dyDescent="0.25">
      <c r="A211" s="92" t="s">
        <v>148</v>
      </c>
      <c r="AM211" s="1"/>
    </row>
    <row r="212" spans="1:39" ht="12.75" hidden="1" customHeight="1" x14ac:dyDescent="0.25">
      <c r="A212" s="92" t="s">
        <v>149</v>
      </c>
      <c r="AM212" s="1"/>
    </row>
    <row r="213" spans="1:39" ht="12.75" hidden="1" customHeight="1" x14ac:dyDescent="0.25">
      <c r="A213" s="92" t="s">
        <v>150</v>
      </c>
      <c r="AM213" s="1"/>
    </row>
    <row r="214" spans="1:39" ht="12.75" hidden="1" customHeight="1" x14ac:dyDescent="0.25">
      <c r="A214" s="92" t="s">
        <v>151</v>
      </c>
      <c r="AM214" s="1"/>
    </row>
    <row r="215" spans="1:39" ht="12.75" hidden="1" customHeight="1" x14ac:dyDescent="0.25">
      <c r="A215" s="92" t="s">
        <v>152</v>
      </c>
      <c r="AM215" s="1"/>
    </row>
    <row r="216" spans="1:39" ht="12.75" hidden="1" customHeight="1" x14ac:dyDescent="0.25">
      <c r="A216" s="92" t="s">
        <v>153</v>
      </c>
      <c r="AM216" s="1"/>
    </row>
    <row r="217" spans="1:39" ht="12.75" hidden="1" customHeight="1" x14ac:dyDescent="0.25">
      <c r="A217" s="92" t="s">
        <v>154</v>
      </c>
      <c r="AM217" s="1"/>
    </row>
    <row r="218" spans="1:39" ht="12.75" hidden="1" customHeight="1" x14ac:dyDescent="0.25">
      <c r="A218" s="92" t="s">
        <v>155</v>
      </c>
      <c r="AM218" s="1"/>
    </row>
    <row r="219" spans="1:39" ht="12.75" hidden="1" customHeight="1" x14ac:dyDescent="0.25">
      <c r="A219" s="92" t="s">
        <v>156</v>
      </c>
      <c r="AM219" s="1"/>
    </row>
    <row r="220" spans="1:39" ht="12.75" hidden="1" customHeight="1" x14ac:dyDescent="0.25">
      <c r="A220" s="93" t="s">
        <v>157</v>
      </c>
      <c r="AM220" s="1"/>
    </row>
    <row r="221" spans="1:39" ht="12.75" hidden="1" customHeight="1" x14ac:dyDescent="0.25">
      <c r="A221" s="93" t="s">
        <v>158</v>
      </c>
      <c r="AM221" s="1"/>
    </row>
    <row r="222" spans="1:39" ht="12.75" hidden="1" customHeight="1" x14ac:dyDescent="0.25">
      <c r="A222" s="93" t="s">
        <v>159</v>
      </c>
      <c r="AM222" s="1"/>
    </row>
    <row r="223" spans="1:39" ht="12.75" hidden="1" customHeight="1" x14ac:dyDescent="0.25">
      <c r="A223" s="93" t="s">
        <v>160</v>
      </c>
      <c r="AM223" s="1"/>
    </row>
    <row r="224" spans="1:39" ht="12.75" hidden="1" customHeight="1" x14ac:dyDescent="0.25">
      <c r="A224" s="92" t="s">
        <v>87</v>
      </c>
      <c r="AM224" s="1"/>
    </row>
    <row r="225" spans="1:39" ht="12.75" hidden="1" customHeight="1" x14ac:dyDescent="0.25">
      <c r="A225" s="92" t="s">
        <v>161</v>
      </c>
      <c r="AM225" s="1"/>
    </row>
    <row r="226" spans="1:39" ht="12.75" hidden="1" customHeight="1" x14ac:dyDescent="0.25">
      <c r="A226" s="92" t="s">
        <v>162</v>
      </c>
      <c r="AM226" s="1"/>
    </row>
    <row r="227" spans="1:39" ht="12.75" hidden="1" customHeight="1" x14ac:dyDescent="0.25">
      <c r="A227" s="92" t="s">
        <v>163</v>
      </c>
      <c r="AM227" s="1"/>
    </row>
    <row r="228" spans="1:39" ht="12.75" hidden="1" customHeight="1" x14ac:dyDescent="0.25">
      <c r="A228" s="92" t="s">
        <v>164</v>
      </c>
    </row>
    <row r="229" spans="1:39" ht="12.75" hidden="1" customHeight="1" x14ac:dyDescent="0.25">
      <c r="A229" s="92" t="s">
        <v>165</v>
      </c>
    </row>
    <row r="230" spans="1:39" ht="12.75" hidden="1" customHeight="1" x14ac:dyDescent="0.25">
      <c r="A230" s="92" t="s">
        <v>166</v>
      </c>
    </row>
    <row r="231" spans="1:39" ht="12.75" hidden="1" customHeight="1" x14ac:dyDescent="0.25">
      <c r="A231" s="92" t="s">
        <v>167</v>
      </c>
    </row>
    <row r="232" spans="1:39" ht="12.75" hidden="1" customHeight="1" x14ac:dyDescent="0.25">
      <c r="A232" s="92" t="s">
        <v>168</v>
      </c>
    </row>
    <row r="233" spans="1:39" ht="12.75" hidden="1" customHeight="1" x14ac:dyDescent="0.25">
      <c r="A233" s="92" t="s">
        <v>87</v>
      </c>
    </row>
    <row r="234" spans="1:39" ht="12.75" hidden="1" customHeight="1" x14ac:dyDescent="0.25">
      <c r="A234" s="92" t="s">
        <v>169</v>
      </c>
    </row>
    <row r="235" spans="1:39" ht="12.75" hidden="1" customHeight="1" x14ac:dyDescent="0.25">
      <c r="A235" s="92" t="s">
        <v>170</v>
      </c>
    </row>
    <row r="236" spans="1:39" ht="12.75" hidden="1" customHeight="1" x14ac:dyDescent="0.25"/>
    <row r="237" spans="1:39" ht="12.75" hidden="1" customHeight="1" x14ac:dyDescent="0.25"/>
    <row r="238" spans="1:39" ht="12.75" customHeight="1" x14ac:dyDescent="0.25"/>
    <row r="239" spans="1:39" ht="8.25" customHeight="1" x14ac:dyDescent="0.25"/>
  </sheetData>
  <sheetProtection password="C749" sheet="1" objects="1" scenarios="1"/>
  <dataConsolidate/>
  <mergeCells count="184">
    <mergeCell ref="A134:G134"/>
    <mergeCell ref="I134:W134"/>
    <mergeCell ref="Y134:AM134"/>
    <mergeCell ref="A131:AM131"/>
    <mergeCell ref="A133:G133"/>
    <mergeCell ref="I133:W133"/>
    <mergeCell ref="Y133:AM133"/>
    <mergeCell ref="A124:AM124"/>
    <mergeCell ref="A107:Y107"/>
    <mergeCell ref="AA107:AB107"/>
    <mergeCell ref="AE107:AF107"/>
    <mergeCell ref="AJ107:AK107"/>
    <mergeCell ref="H118:Y118"/>
    <mergeCell ref="A109:G109"/>
    <mergeCell ref="H109:Y109"/>
    <mergeCell ref="AC122:AJ122"/>
    <mergeCell ref="A118:G118"/>
    <mergeCell ref="H120:Y120"/>
    <mergeCell ref="AC120:AJ120"/>
    <mergeCell ref="A105:Y105"/>
    <mergeCell ref="AA105:AB105"/>
    <mergeCell ref="AE105:AF105"/>
    <mergeCell ref="AJ105:AK105"/>
    <mergeCell ref="A122:G122"/>
    <mergeCell ref="H122:Y122"/>
    <mergeCell ref="A111:Y111"/>
    <mergeCell ref="AA111:AB111"/>
    <mergeCell ref="A114:Y116"/>
    <mergeCell ref="AA115:AL116"/>
    <mergeCell ref="AC111:AL111"/>
    <mergeCell ref="A113:AM113"/>
    <mergeCell ref="AC118:AJ118"/>
    <mergeCell ref="A120:G120"/>
    <mergeCell ref="A101:Y101"/>
    <mergeCell ref="AA101:AB101"/>
    <mergeCell ref="AE103:AF103"/>
    <mergeCell ref="AJ103:AK103"/>
    <mergeCell ref="A103:Y103"/>
    <mergeCell ref="AA103:AB103"/>
    <mergeCell ref="AE101:AF101"/>
    <mergeCell ref="AJ101:AK101"/>
    <mergeCell ref="A97:G97"/>
    <mergeCell ref="H97:Y97"/>
    <mergeCell ref="AD99:AG99"/>
    <mergeCell ref="AI99:AL99"/>
    <mergeCell ref="A99:Y99"/>
    <mergeCell ref="AA99:AB99"/>
    <mergeCell ref="AE95:AF95"/>
    <mergeCell ref="AJ95:AK95"/>
    <mergeCell ref="A93:Y93"/>
    <mergeCell ref="AA93:AB93"/>
    <mergeCell ref="AE91:AF91"/>
    <mergeCell ref="AJ91:AK91"/>
    <mergeCell ref="AE93:AF93"/>
    <mergeCell ref="AJ93:AK93"/>
    <mergeCell ref="A95:Y95"/>
    <mergeCell ref="AA95:AB95"/>
    <mergeCell ref="AE89:AF89"/>
    <mergeCell ref="AJ89:AK89"/>
    <mergeCell ref="A91:Y91"/>
    <mergeCell ref="AA91:AB91"/>
    <mergeCell ref="A89:Y89"/>
    <mergeCell ref="AA89:AB89"/>
    <mergeCell ref="AI81:AL81"/>
    <mergeCell ref="A87:Y87"/>
    <mergeCell ref="AA87:AB87"/>
    <mergeCell ref="AE87:AF87"/>
    <mergeCell ref="AJ83:AK83"/>
    <mergeCell ref="AE83:AF83"/>
    <mergeCell ref="AJ87:AK87"/>
    <mergeCell ref="A85:Y85"/>
    <mergeCell ref="AA85:AB85"/>
    <mergeCell ref="AE85:AF85"/>
    <mergeCell ref="AJ85:AK85"/>
    <mergeCell ref="AA83:AB83"/>
    <mergeCell ref="AJ77:AK77"/>
    <mergeCell ref="A79:T79"/>
    <mergeCell ref="W79:X79"/>
    <mergeCell ref="Y79:AC79"/>
    <mergeCell ref="AE79:AF79"/>
    <mergeCell ref="AG79:AK79"/>
    <mergeCell ref="L77:Q77"/>
    <mergeCell ref="AA77:AB77"/>
    <mergeCell ref="U77:Z77"/>
    <mergeCell ref="C77:H77"/>
    <mergeCell ref="W69:AE69"/>
    <mergeCell ref="A83:Y83"/>
    <mergeCell ref="AD81:AG81"/>
    <mergeCell ref="AD77:AI77"/>
    <mergeCell ref="A81:Y81"/>
    <mergeCell ref="AA81:AB81"/>
    <mergeCell ref="I77:J77"/>
    <mergeCell ref="R77:S77"/>
    <mergeCell ref="M55:AM55"/>
    <mergeCell ref="A73:AM73"/>
    <mergeCell ref="C75:J75"/>
    <mergeCell ref="L75:S75"/>
    <mergeCell ref="AF69:AM69"/>
    <mergeCell ref="A71:AM71"/>
    <mergeCell ref="U75:AB75"/>
    <mergeCell ref="AD75:AK75"/>
    <mergeCell ref="A69:G69"/>
    <mergeCell ref="H69:U69"/>
    <mergeCell ref="A43:AM44"/>
    <mergeCell ref="B45:H45"/>
    <mergeCell ref="I45:AM45"/>
    <mergeCell ref="M57:AM57"/>
    <mergeCell ref="AA49:AE49"/>
    <mergeCell ref="A57:L57"/>
    <mergeCell ref="B47:H47"/>
    <mergeCell ref="I47:AM47"/>
    <mergeCell ref="A49:H49"/>
    <mergeCell ref="I49:Y49"/>
    <mergeCell ref="A63:AM63"/>
    <mergeCell ref="A67:E67"/>
    <mergeCell ref="A65:D65"/>
    <mergeCell ref="E65:Y65"/>
    <mergeCell ref="AA65:AD65"/>
    <mergeCell ref="AE65:AM65"/>
    <mergeCell ref="F67:AM67"/>
    <mergeCell ref="A61:L61"/>
    <mergeCell ref="M61:AM61"/>
    <mergeCell ref="A55:L55"/>
    <mergeCell ref="A51:H51"/>
    <mergeCell ref="I51:Y51"/>
    <mergeCell ref="AA51:AE51"/>
    <mergeCell ref="A53:L53"/>
    <mergeCell ref="M53:AM53"/>
    <mergeCell ref="A59:L59"/>
    <mergeCell ref="M59:AM59"/>
    <mergeCell ref="B37:H37"/>
    <mergeCell ref="I37:Y37"/>
    <mergeCell ref="AA37:AE37"/>
    <mergeCell ref="A34:AM34"/>
    <mergeCell ref="B35:H35"/>
    <mergeCell ref="I35:Y35"/>
    <mergeCell ref="AA35:AE35"/>
    <mergeCell ref="I42:Y42"/>
    <mergeCell ref="AA42:AF42"/>
    <mergeCell ref="AG42:AM42"/>
    <mergeCell ref="A39:AM39"/>
    <mergeCell ref="B40:H40"/>
    <mergeCell ref="I40:AM40"/>
    <mergeCell ref="B42:H42"/>
    <mergeCell ref="M29:V29"/>
    <mergeCell ref="X29:AE29"/>
    <mergeCell ref="AF29:AM29"/>
    <mergeCell ref="A22:AM22"/>
    <mergeCell ref="A23:AM23"/>
    <mergeCell ref="A25:L25"/>
    <mergeCell ref="M25:AM25"/>
    <mergeCell ref="A20:AM20"/>
    <mergeCell ref="A16:H16"/>
    <mergeCell ref="I16:K16"/>
    <mergeCell ref="N16:U16"/>
    <mergeCell ref="A31:AM31"/>
    <mergeCell ref="B32:H32"/>
    <mergeCell ref="I32:Y32"/>
    <mergeCell ref="AA32:AE32"/>
    <mergeCell ref="A27:AM27"/>
    <mergeCell ref="A29:L29"/>
    <mergeCell ref="A12:W12"/>
    <mergeCell ref="Y12:AM18"/>
    <mergeCell ref="A14:P14"/>
    <mergeCell ref="A18:N18"/>
    <mergeCell ref="P18:R18"/>
    <mergeCell ref="A7:AM7"/>
    <mergeCell ref="A8:AM8"/>
    <mergeCell ref="A9:AM9"/>
    <mergeCell ref="A11:W11"/>
    <mergeCell ref="Y11:AM11"/>
    <mergeCell ref="A1:I5"/>
    <mergeCell ref="J1:M1"/>
    <mergeCell ref="N1:AM5"/>
    <mergeCell ref="J2:M2"/>
    <mergeCell ref="J3:M3"/>
    <mergeCell ref="J4:M4"/>
    <mergeCell ref="J5:M5"/>
    <mergeCell ref="B130:AM130"/>
    <mergeCell ref="B125:AM125"/>
    <mergeCell ref="B126:AM126"/>
    <mergeCell ref="B127:AM127"/>
    <mergeCell ref="B128:AM128"/>
    <mergeCell ref="B129:AM129"/>
  </mergeCells>
  <phoneticPr fontId="21" type="noConversion"/>
  <dataValidations count="6">
    <dataValidation type="date" allowBlank="1" showInputMessage="1" showErrorMessage="1" errorTitle="Fehler" error="Das Datum muss zwischen 1.1.2014 und 30.06.2025 liegen" sqref="AG79:AK79">
      <formula1>41640</formula1>
      <formula2>45838</formula2>
    </dataValidation>
    <dataValidation type="list" allowBlank="1" showInputMessage="1" showErrorMessage="1" sqref="A23:AM23">
      <formula1>PaymAppl_ProjectTypes</formula1>
    </dataValidation>
    <dataValidation type="decimal" allowBlank="1" showInputMessage="1" showErrorMessage="1" errorTitle="Fehler " error="Dieses Feld darf nur nummerisch befüllt werden und muss zwischen 0 und 100 liegen." sqref="P18:R18">
      <formula1>0</formula1>
      <formula2>100</formula2>
    </dataValidation>
    <dataValidation type="whole" allowBlank="1" showInputMessage="1" showErrorMessage="1" errorTitle="Fehler" error="Dieses Feld darf nur nummerisch befüllt werden." sqref="I16:K16">
      <formula1>1</formula1>
      <formula2>999</formula2>
    </dataValidation>
    <dataValidation type="whole" allowBlank="1" showInputMessage="1" showErrorMessage="1" errorTitle="Fehler" error="Dieses Feld darf nur nummerisch befüllt werden. Ebenso darf die Zeichenlänge von 1 nicht überschritten werden." sqref="AF51:AM51 AF49:AM49 AF37:AM37 AF35:AM35 AF32:AM32">
      <formula1>0</formula1>
      <formula2>9</formula2>
    </dataValidation>
    <dataValidation type="date" allowBlank="1" showInputMessage="1" showErrorMessage="1" errorTitle="Fehler" error="Das Datum muss zwischen 1.1.2014 und 30.06.2025 liegen" sqref="Y79:AC79">
      <formula1>41640</formula1>
      <formula2>45838</formula2>
    </dataValidation>
  </dataValidations>
  <hyperlinks>
    <hyperlink ref="J4" r:id="rId1"/>
  </hyperlinks>
  <pageMargins left="0.6692913385826772" right="0.23622047244094491" top="0.35433070866141736" bottom="0.74803149606299213" header="0.31496062992125984" footer="0.31496062992125984"/>
  <pageSetup paperSize="9" fitToHeight="0" orientation="portrait" r:id="rId2"/>
  <headerFooter alignWithMargins="0">
    <oddFooter>&amp;LZahlungsantrag&amp;RSeite &amp;P von &amp;N&amp;CVersion 13b / Juni 2021</oddFooter>
  </headerFooter>
  <rowBreaks count="1" manualBreakCount="1">
    <brk id="67" max="38" man="1"/>
  </row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0" r:id="rId5" name="Check Box 16">
              <controlPr locked="0" defaultSize="0" autoFill="0" autoLine="0" autoPict="0">
                <anchor moveWithCells="1">
                  <from>
                    <xdr:col>26</xdr:col>
                    <xdr:colOff>15240</xdr:colOff>
                    <xdr:row>109</xdr:row>
                    <xdr:rowOff>38100</xdr:rowOff>
                  </from>
                  <to>
                    <xdr:col>28</xdr:col>
                    <xdr:colOff>0</xdr:colOff>
                    <xdr:row>110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6" name="Check Box 17">
              <controlPr locked="0" defaultSize="0" autoFill="0" autoLine="0" autoPict="0">
                <anchor moveWithCells="1">
                  <from>
                    <xdr:col>26</xdr:col>
                    <xdr:colOff>15240</xdr:colOff>
                    <xdr:row>83</xdr:row>
                    <xdr:rowOff>38100</xdr:rowOff>
                  </from>
                  <to>
                    <xdr:col>28</xdr:col>
                    <xdr:colOff>45720</xdr:colOff>
                    <xdr:row>85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7" name="Check Box 18">
              <controlPr locked="0" defaultSize="0" autoFill="0" autoLine="0" autoPict="0">
                <anchor moveWithCells="1">
                  <from>
                    <xdr:col>30</xdr:col>
                    <xdr:colOff>15240</xdr:colOff>
                    <xdr:row>83</xdr:row>
                    <xdr:rowOff>38100</xdr:rowOff>
                  </from>
                  <to>
                    <xdr:col>32</xdr:col>
                    <xdr:colOff>45720</xdr:colOff>
                    <xdr:row>85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8" name="Check Box 19">
              <controlPr locked="0" defaultSize="0" autoFill="0" autoLine="0" autoPict="0">
                <anchor moveWithCells="1">
                  <from>
                    <xdr:col>35</xdr:col>
                    <xdr:colOff>7620</xdr:colOff>
                    <xdr:row>83</xdr:row>
                    <xdr:rowOff>38100</xdr:rowOff>
                  </from>
                  <to>
                    <xdr:col>37</xdr:col>
                    <xdr:colOff>38100</xdr:colOff>
                    <xdr:row>85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9" name="Check Box 20">
              <controlPr locked="0" defaultSize="0" autoFill="0" autoLine="0" autoPict="0">
                <anchor moveWithCells="1">
                  <from>
                    <xdr:col>26</xdr:col>
                    <xdr:colOff>15240</xdr:colOff>
                    <xdr:row>85</xdr:row>
                    <xdr:rowOff>38100</xdr:rowOff>
                  </from>
                  <to>
                    <xdr:col>28</xdr:col>
                    <xdr:colOff>45720</xdr:colOff>
                    <xdr:row>87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0" name="Check Box 21">
              <controlPr locked="0" defaultSize="0" autoFill="0" autoLine="0" autoPict="0">
                <anchor moveWithCells="1">
                  <from>
                    <xdr:col>30</xdr:col>
                    <xdr:colOff>15240</xdr:colOff>
                    <xdr:row>85</xdr:row>
                    <xdr:rowOff>38100</xdr:rowOff>
                  </from>
                  <to>
                    <xdr:col>32</xdr:col>
                    <xdr:colOff>45720</xdr:colOff>
                    <xdr:row>87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1" name="Check Box 22">
              <controlPr locked="0" defaultSize="0" autoFill="0" autoLine="0" autoPict="0">
                <anchor moveWithCells="1">
                  <from>
                    <xdr:col>35</xdr:col>
                    <xdr:colOff>7620</xdr:colOff>
                    <xdr:row>85</xdr:row>
                    <xdr:rowOff>38100</xdr:rowOff>
                  </from>
                  <to>
                    <xdr:col>37</xdr:col>
                    <xdr:colOff>38100</xdr:colOff>
                    <xdr:row>87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2" name="Check Box 23">
              <controlPr locked="0" defaultSize="0" autoFill="0" autoLine="0" autoPict="0">
                <anchor moveWithCells="1">
                  <from>
                    <xdr:col>26</xdr:col>
                    <xdr:colOff>15240</xdr:colOff>
                    <xdr:row>87</xdr:row>
                    <xdr:rowOff>30480</xdr:rowOff>
                  </from>
                  <to>
                    <xdr:col>28</xdr:col>
                    <xdr:colOff>45720</xdr:colOff>
                    <xdr:row>89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3" name="Check Box 24">
              <controlPr locked="0" defaultSize="0" autoFill="0" autoLine="0" autoPict="0">
                <anchor moveWithCells="1">
                  <from>
                    <xdr:col>30</xdr:col>
                    <xdr:colOff>15240</xdr:colOff>
                    <xdr:row>87</xdr:row>
                    <xdr:rowOff>30480</xdr:rowOff>
                  </from>
                  <to>
                    <xdr:col>32</xdr:col>
                    <xdr:colOff>45720</xdr:colOff>
                    <xdr:row>89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4" name="Check Box 25">
              <controlPr locked="0" defaultSize="0" autoFill="0" autoLine="0" autoPict="0">
                <anchor moveWithCells="1">
                  <from>
                    <xdr:col>35</xdr:col>
                    <xdr:colOff>7620</xdr:colOff>
                    <xdr:row>87</xdr:row>
                    <xdr:rowOff>30480</xdr:rowOff>
                  </from>
                  <to>
                    <xdr:col>37</xdr:col>
                    <xdr:colOff>38100</xdr:colOff>
                    <xdr:row>89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5" name="Check Box 26">
              <controlPr locked="0" defaultSize="0" autoFill="0" autoLine="0" autoPict="0">
                <anchor moveWithCells="1">
                  <from>
                    <xdr:col>26</xdr:col>
                    <xdr:colOff>15240</xdr:colOff>
                    <xdr:row>89</xdr:row>
                    <xdr:rowOff>30480</xdr:rowOff>
                  </from>
                  <to>
                    <xdr:col>28</xdr:col>
                    <xdr:colOff>45720</xdr:colOff>
                    <xdr:row>91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6" name="Check Box 27">
              <controlPr locked="0" defaultSize="0" autoFill="0" autoLine="0" autoPict="0">
                <anchor moveWithCells="1">
                  <from>
                    <xdr:col>30</xdr:col>
                    <xdr:colOff>15240</xdr:colOff>
                    <xdr:row>89</xdr:row>
                    <xdr:rowOff>30480</xdr:rowOff>
                  </from>
                  <to>
                    <xdr:col>32</xdr:col>
                    <xdr:colOff>45720</xdr:colOff>
                    <xdr:row>91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7" name="Check Box 28">
              <controlPr locked="0" defaultSize="0" autoFill="0" autoLine="0" autoPict="0">
                <anchor moveWithCells="1">
                  <from>
                    <xdr:col>35</xdr:col>
                    <xdr:colOff>7620</xdr:colOff>
                    <xdr:row>89</xdr:row>
                    <xdr:rowOff>30480</xdr:rowOff>
                  </from>
                  <to>
                    <xdr:col>37</xdr:col>
                    <xdr:colOff>38100</xdr:colOff>
                    <xdr:row>91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8" name="Check Box 29">
              <controlPr locked="0" defaultSize="0" autoFill="0" autoLine="0" autoPict="0">
                <anchor moveWithCells="1">
                  <from>
                    <xdr:col>26</xdr:col>
                    <xdr:colOff>15240</xdr:colOff>
                    <xdr:row>91</xdr:row>
                    <xdr:rowOff>22860</xdr:rowOff>
                  </from>
                  <to>
                    <xdr:col>28</xdr:col>
                    <xdr:colOff>45720</xdr:colOff>
                    <xdr:row>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9" name="Check Box 30">
              <controlPr locked="0" defaultSize="0" autoFill="0" autoLine="0" autoPict="0">
                <anchor moveWithCells="1">
                  <from>
                    <xdr:col>30</xdr:col>
                    <xdr:colOff>15240</xdr:colOff>
                    <xdr:row>91</xdr:row>
                    <xdr:rowOff>22860</xdr:rowOff>
                  </from>
                  <to>
                    <xdr:col>32</xdr:col>
                    <xdr:colOff>45720</xdr:colOff>
                    <xdr:row>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0" name="Check Box 31">
              <controlPr locked="0" defaultSize="0" autoFill="0" autoLine="0" autoPict="0">
                <anchor moveWithCells="1">
                  <from>
                    <xdr:col>35</xdr:col>
                    <xdr:colOff>7620</xdr:colOff>
                    <xdr:row>91</xdr:row>
                    <xdr:rowOff>22860</xdr:rowOff>
                  </from>
                  <to>
                    <xdr:col>37</xdr:col>
                    <xdr:colOff>38100</xdr:colOff>
                    <xdr:row>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1" name="Check Box 32">
              <controlPr locked="0" defaultSize="0" autoFill="0" autoLine="0" autoPict="0">
                <anchor moveWithCells="1">
                  <from>
                    <xdr:col>26</xdr:col>
                    <xdr:colOff>15240</xdr:colOff>
                    <xdr:row>93</xdr:row>
                    <xdr:rowOff>30480</xdr:rowOff>
                  </from>
                  <to>
                    <xdr:col>28</xdr:col>
                    <xdr:colOff>45720</xdr:colOff>
                    <xdr:row>95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2" name="Check Box 33">
              <controlPr locked="0" defaultSize="0" autoFill="0" autoLine="0" autoPict="0">
                <anchor moveWithCells="1">
                  <from>
                    <xdr:col>30</xdr:col>
                    <xdr:colOff>15240</xdr:colOff>
                    <xdr:row>93</xdr:row>
                    <xdr:rowOff>30480</xdr:rowOff>
                  </from>
                  <to>
                    <xdr:col>32</xdr:col>
                    <xdr:colOff>45720</xdr:colOff>
                    <xdr:row>95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3" name="Check Box 34">
              <controlPr locked="0" defaultSize="0" autoFill="0" autoLine="0" autoPict="0">
                <anchor moveWithCells="1">
                  <from>
                    <xdr:col>35</xdr:col>
                    <xdr:colOff>7620</xdr:colOff>
                    <xdr:row>93</xdr:row>
                    <xdr:rowOff>30480</xdr:rowOff>
                  </from>
                  <to>
                    <xdr:col>37</xdr:col>
                    <xdr:colOff>38100</xdr:colOff>
                    <xdr:row>95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4" name="Check Box 35">
              <controlPr locked="0" defaultSize="0" autoFill="0" autoLine="0" autoPict="0">
                <anchor moveWithCells="1">
                  <from>
                    <xdr:col>26</xdr:col>
                    <xdr:colOff>15240</xdr:colOff>
                    <xdr:row>95</xdr:row>
                    <xdr:rowOff>22860</xdr:rowOff>
                  </from>
                  <to>
                    <xdr:col>28</xdr:col>
                    <xdr:colOff>45720</xdr:colOff>
                    <xdr:row>97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25" name="Check Box 36">
              <controlPr locked="0" defaultSize="0" autoFill="0" autoLine="0" autoPict="0">
                <anchor moveWithCells="1">
                  <from>
                    <xdr:col>30</xdr:col>
                    <xdr:colOff>15240</xdr:colOff>
                    <xdr:row>95</xdr:row>
                    <xdr:rowOff>22860</xdr:rowOff>
                  </from>
                  <to>
                    <xdr:col>32</xdr:col>
                    <xdr:colOff>45720</xdr:colOff>
                    <xdr:row>97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6" name="Check Box 37">
              <controlPr locked="0" defaultSize="0" autoFill="0" autoLine="0" autoPict="0">
                <anchor moveWithCells="1">
                  <from>
                    <xdr:col>35</xdr:col>
                    <xdr:colOff>7620</xdr:colOff>
                    <xdr:row>95</xdr:row>
                    <xdr:rowOff>22860</xdr:rowOff>
                  </from>
                  <to>
                    <xdr:col>37</xdr:col>
                    <xdr:colOff>38100</xdr:colOff>
                    <xdr:row>97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27" name="Check Box 38">
              <controlPr locked="0" defaultSize="0" autoFill="0" autoLine="0" autoPict="0">
                <anchor moveWithCells="1">
                  <from>
                    <xdr:col>26</xdr:col>
                    <xdr:colOff>15240</xdr:colOff>
                    <xdr:row>101</xdr:row>
                    <xdr:rowOff>38100</xdr:rowOff>
                  </from>
                  <to>
                    <xdr:col>28</xdr:col>
                    <xdr:colOff>0</xdr:colOff>
                    <xdr:row>103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28" name="Check Box 39">
              <controlPr locked="0" defaultSize="0" autoFill="0" autoLine="0" autoPict="0">
                <anchor moveWithCells="1">
                  <from>
                    <xdr:col>30</xdr:col>
                    <xdr:colOff>15240</xdr:colOff>
                    <xdr:row>101</xdr:row>
                    <xdr:rowOff>38100</xdr:rowOff>
                  </from>
                  <to>
                    <xdr:col>32</xdr:col>
                    <xdr:colOff>0</xdr:colOff>
                    <xdr:row>103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29" name="Check Box 40">
              <controlPr locked="0" defaultSize="0" autoFill="0" autoLine="0" autoPict="0">
                <anchor moveWithCells="1">
                  <from>
                    <xdr:col>35</xdr:col>
                    <xdr:colOff>7620</xdr:colOff>
                    <xdr:row>101</xdr:row>
                    <xdr:rowOff>38100</xdr:rowOff>
                  </from>
                  <to>
                    <xdr:col>36</xdr:col>
                    <xdr:colOff>129540</xdr:colOff>
                    <xdr:row>103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30" name="Check Box 41">
              <controlPr locked="0" defaultSize="0" autoFill="0" autoLine="0" autoPict="0">
                <anchor moveWithCells="1">
                  <from>
                    <xdr:col>26</xdr:col>
                    <xdr:colOff>15240</xdr:colOff>
                    <xdr:row>103</xdr:row>
                    <xdr:rowOff>30480</xdr:rowOff>
                  </from>
                  <to>
                    <xdr:col>28</xdr:col>
                    <xdr:colOff>0</xdr:colOff>
                    <xdr:row>105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31" name="Check Box 42">
              <controlPr locked="0" defaultSize="0" autoFill="0" autoLine="0" autoPict="0">
                <anchor moveWithCells="1">
                  <from>
                    <xdr:col>30</xdr:col>
                    <xdr:colOff>15240</xdr:colOff>
                    <xdr:row>103</xdr:row>
                    <xdr:rowOff>30480</xdr:rowOff>
                  </from>
                  <to>
                    <xdr:col>32</xdr:col>
                    <xdr:colOff>0</xdr:colOff>
                    <xdr:row>105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32" name="Check Box 43">
              <controlPr locked="0" defaultSize="0" autoFill="0" autoLine="0" autoPict="0">
                <anchor moveWithCells="1">
                  <from>
                    <xdr:col>35</xdr:col>
                    <xdr:colOff>7620</xdr:colOff>
                    <xdr:row>103</xdr:row>
                    <xdr:rowOff>30480</xdr:rowOff>
                  </from>
                  <to>
                    <xdr:col>36</xdr:col>
                    <xdr:colOff>129540</xdr:colOff>
                    <xdr:row>105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33" name="Check Box 44">
              <controlPr locked="0" defaultSize="0" autoFill="0" autoLine="0" autoPict="0">
                <anchor moveWithCells="1">
                  <from>
                    <xdr:col>26</xdr:col>
                    <xdr:colOff>15240</xdr:colOff>
                    <xdr:row>105</xdr:row>
                    <xdr:rowOff>30480</xdr:rowOff>
                  </from>
                  <to>
                    <xdr:col>28</xdr:col>
                    <xdr:colOff>0</xdr:colOff>
                    <xdr:row>107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34" name="Check Box 45">
              <controlPr locked="0" defaultSize="0" autoFill="0" autoLine="0" autoPict="0">
                <anchor moveWithCells="1">
                  <from>
                    <xdr:col>30</xdr:col>
                    <xdr:colOff>15240</xdr:colOff>
                    <xdr:row>105</xdr:row>
                    <xdr:rowOff>30480</xdr:rowOff>
                  </from>
                  <to>
                    <xdr:col>32</xdr:col>
                    <xdr:colOff>0</xdr:colOff>
                    <xdr:row>107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35" name="Check Box 46">
              <controlPr locked="0" defaultSize="0" autoFill="0" autoLine="0" autoPict="0">
                <anchor moveWithCells="1">
                  <from>
                    <xdr:col>35</xdr:col>
                    <xdr:colOff>7620</xdr:colOff>
                    <xdr:row>105</xdr:row>
                    <xdr:rowOff>30480</xdr:rowOff>
                  </from>
                  <to>
                    <xdr:col>36</xdr:col>
                    <xdr:colOff>129540</xdr:colOff>
                    <xdr:row>107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36" name="Check Box 47">
              <controlPr locked="0" defaultSize="0" autoFill="0" autoLine="0" autoPict="0">
                <anchor moveWithCells="1">
                  <from>
                    <xdr:col>26</xdr:col>
                    <xdr:colOff>15240</xdr:colOff>
                    <xdr:row>107</xdr:row>
                    <xdr:rowOff>30480</xdr:rowOff>
                  </from>
                  <to>
                    <xdr:col>28</xdr:col>
                    <xdr:colOff>0</xdr:colOff>
                    <xdr:row>109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37" name="Check Box 48">
              <controlPr locked="0" defaultSize="0" autoFill="0" autoLine="0" autoPict="0">
                <anchor moveWithCells="1">
                  <from>
                    <xdr:col>30</xdr:col>
                    <xdr:colOff>15240</xdr:colOff>
                    <xdr:row>107</xdr:row>
                    <xdr:rowOff>30480</xdr:rowOff>
                  </from>
                  <to>
                    <xdr:col>32</xdr:col>
                    <xdr:colOff>0</xdr:colOff>
                    <xdr:row>109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38" name="Check Box 49">
              <controlPr locked="0" defaultSize="0" autoFill="0" autoLine="0" autoPict="0">
                <anchor moveWithCells="1">
                  <from>
                    <xdr:col>35</xdr:col>
                    <xdr:colOff>7620</xdr:colOff>
                    <xdr:row>107</xdr:row>
                    <xdr:rowOff>30480</xdr:rowOff>
                  </from>
                  <to>
                    <xdr:col>36</xdr:col>
                    <xdr:colOff>129540</xdr:colOff>
                    <xdr:row>109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39" name="Check Box 50">
              <controlPr locked="0" defaultSize="0" autoFill="0" autoLine="0" autoPict="0">
                <anchor moveWithCells="1">
                  <from>
                    <xdr:col>26</xdr:col>
                    <xdr:colOff>15240</xdr:colOff>
                    <xdr:row>81</xdr:row>
                    <xdr:rowOff>30480</xdr:rowOff>
                  </from>
                  <to>
                    <xdr:col>28</xdr:col>
                    <xdr:colOff>45720</xdr:colOff>
                    <xdr:row>83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40" name="Check Box 51">
              <controlPr locked="0" defaultSize="0" autoFill="0" autoLine="0" autoPict="0">
                <anchor moveWithCells="1">
                  <from>
                    <xdr:col>30</xdr:col>
                    <xdr:colOff>15240</xdr:colOff>
                    <xdr:row>81</xdr:row>
                    <xdr:rowOff>30480</xdr:rowOff>
                  </from>
                  <to>
                    <xdr:col>32</xdr:col>
                    <xdr:colOff>45720</xdr:colOff>
                    <xdr:row>83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41" name="Check Box 52">
              <controlPr locked="0" defaultSize="0" autoFill="0" autoLine="0" autoPict="0">
                <anchor moveWithCells="1">
                  <from>
                    <xdr:col>35</xdr:col>
                    <xdr:colOff>7620</xdr:colOff>
                    <xdr:row>81</xdr:row>
                    <xdr:rowOff>30480</xdr:rowOff>
                  </from>
                  <to>
                    <xdr:col>37</xdr:col>
                    <xdr:colOff>38100</xdr:colOff>
                    <xdr:row>83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42" name="Check Box 53">
              <controlPr locked="0" defaultSize="0" autoFill="0" autoLine="0" autoPict="0">
                <anchor moveWithCells="1">
                  <from>
                    <xdr:col>26</xdr:col>
                    <xdr:colOff>15240</xdr:colOff>
                    <xdr:row>99</xdr:row>
                    <xdr:rowOff>38100</xdr:rowOff>
                  </from>
                  <to>
                    <xdr:col>28</xdr:col>
                    <xdr:colOff>0</xdr:colOff>
                    <xdr:row>101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43" name="Check Box 54">
              <controlPr locked="0" defaultSize="0" autoFill="0" autoLine="0" autoPict="0">
                <anchor moveWithCells="1">
                  <from>
                    <xdr:col>30</xdr:col>
                    <xdr:colOff>15240</xdr:colOff>
                    <xdr:row>99</xdr:row>
                    <xdr:rowOff>38100</xdr:rowOff>
                  </from>
                  <to>
                    <xdr:col>32</xdr:col>
                    <xdr:colOff>0</xdr:colOff>
                    <xdr:row>101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44" name="Check Box 55">
              <controlPr locked="0" defaultSize="0" autoFill="0" autoLine="0" autoPict="0">
                <anchor moveWithCells="1">
                  <from>
                    <xdr:col>35</xdr:col>
                    <xdr:colOff>7620</xdr:colOff>
                    <xdr:row>99</xdr:row>
                    <xdr:rowOff>38100</xdr:rowOff>
                  </from>
                  <to>
                    <xdr:col>36</xdr:col>
                    <xdr:colOff>129540</xdr:colOff>
                    <xdr:row>101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45" name="RadioButton_TaxDeductEnable">
              <controlPr defaultSize="0" autoFill="0" autoLine="0" autoPict="0" macro="[0]!PaymAppl_RadioButton_TaxDeduct_OnClick">
                <anchor moveWithCells="1">
                  <from>
                    <xdr:col>31</xdr:col>
                    <xdr:colOff>129540</xdr:colOff>
                    <xdr:row>28</xdr:row>
                    <xdr:rowOff>7620</xdr:rowOff>
                  </from>
                  <to>
                    <xdr:col>34</xdr:col>
                    <xdr:colOff>30480</xdr:colOff>
                    <xdr:row>28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46" name="RadioButton_TaxDeductDisable">
              <controlPr defaultSize="0" autoFill="0" autoLine="0" autoPict="0" macro="[0]!PaymAppl_RadioButton_TaxDeduct_OnClick">
                <anchor moveWithCells="1">
                  <from>
                    <xdr:col>34</xdr:col>
                    <xdr:colOff>129540</xdr:colOff>
                    <xdr:row>28</xdr:row>
                    <xdr:rowOff>7620</xdr:rowOff>
                  </from>
                  <to>
                    <xdr:col>38</xdr:col>
                    <xdr:colOff>38100</xdr:colOff>
                    <xdr:row>28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47" name="Group_TaxDeduct">
              <controlPr defaultSize="0" autoFill="0" autoPict="0">
                <anchor moveWithCells="1">
                  <from>
                    <xdr:col>31</xdr:col>
                    <xdr:colOff>7620</xdr:colOff>
                    <xdr:row>28</xdr:row>
                    <xdr:rowOff>0</xdr:rowOff>
                  </from>
                  <to>
                    <xdr:col>38</xdr:col>
                    <xdr:colOff>99060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48" name="RadioButton_Individual">
              <controlPr defaultSize="0" autoFill="0" autoLine="0" autoPict="0">
                <anchor moveWithCells="1">
                  <from>
                    <xdr:col>0</xdr:col>
                    <xdr:colOff>0</xdr:colOff>
                    <xdr:row>30</xdr:row>
                    <xdr:rowOff>0</xdr:rowOff>
                  </from>
                  <to>
                    <xdr:col>33</xdr:col>
                    <xdr:colOff>45720</xdr:colOff>
                    <xdr:row>30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49" name="RadioButton_Couple">
              <controlPr defaultSize="0" autoFill="0" autoLine="0" autoPict="0">
                <anchor moveWithCells="1">
                  <from>
                    <xdr:col>0</xdr:col>
                    <xdr:colOff>0</xdr:colOff>
                    <xdr:row>32</xdr:row>
                    <xdr:rowOff>38100</xdr:rowOff>
                  </from>
                  <to>
                    <xdr:col>33</xdr:col>
                    <xdr:colOff>45720</xdr:colOff>
                    <xdr:row>33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50" name="RadioButton_LegalEntity">
              <controlPr defaultSize="0" autoFill="0" autoLine="0" autoPict="0">
                <anchor moveWithCells="1">
                  <from>
                    <xdr:col>0</xdr:col>
                    <xdr:colOff>0</xdr:colOff>
                    <xdr:row>38</xdr:row>
                    <xdr:rowOff>0</xdr:rowOff>
                  </from>
                  <to>
                    <xdr:col>33</xdr:col>
                    <xdr:colOff>45720</xdr:colOff>
                    <xdr:row>38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51" name="RadioButton_PersonGroup">
              <controlPr defaultSize="0" autoFill="0" autoLine="0" autoPict="0">
                <anchor moveWithCells="1">
                  <from>
                    <xdr:col>0</xdr:col>
                    <xdr:colOff>0</xdr:colOff>
                    <xdr:row>43</xdr:row>
                    <xdr:rowOff>0</xdr:rowOff>
                  </from>
                  <to>
                    <xdr:col>33</xdr:col>
                    <xdr:colOff>45720</xdr:colOff>
                    <xdr:row>43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52" name="Group_ClientName">
              <controlPr defaultSize="0" autoFill="0" autoPict="0" altText="Förderwerber_x000a_">
                <anchor moveWithCells="1">
                  <from>
                    <xdr:col>0</xdr:col>
                    <xdr:colOff>7620</xdr:colOff>
                    <xdr:row>29</xdr:row>
                    <xdr:rowOff>22860</xdr:rowOff>
                  </from>
                  <to>
                    <xdr:col>38</xdr:col>
                    <xdr:colOff>106680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53" name="Button_RemoveMacros">
              <controlPr defaultSize="0" print="0" autoFill="0" autoPict="0" macro="[0]!PaymAppl_RemoveMacros_OnClick">
                <anchor moveWithCells="1" sizeWithCells="1">
                  <from>
                    <xdr:col>40</xdr:col>
                    <xdr:colOff>129540</xdr:colOff>
                    <xdr:row>0</xdr:row>
                    <xdr:rowOff>53340</xdr:rowOff>
                  </from>
                  <to>
                    <xdr:col>49</xdr:col>
                    <xdr:colOff>83820</xdr:colOff>
                    <xdr:row>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54" name="RadioButton_PartialPaymAppl">
              <controlPr defaultSize="0" autoFill="0" autoLine="0" autoPict="0">
                <anchor moveWithCells="1">
                  <from>
                    <xdr:col>0</xdr:col>
                    <xdr:colOff>53340</xdr:colOff>
                    <xdr:row>14</xdr:row>
                    <xdr:rowOff>30480</xdr:rowOff>
                  </from>
                  <to>
                    <xdr:col>7</xdr:col>
                    <xdr:colOff>83820</xdr:colOff>
                    <xdr:row>16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55" name="RadioButton_FinalPaymAppl">
              <controlPr defaultSize="0" autoFill="0" autoLine="0" autoPict="0">
                <anchor moveWithCells="1">
                  <from>
                    <xdr:col>13</xdr:col>
                    <xdr:colOff>76200</xdr:colOff>
                    <xdr:row>14</xdr:row>
                    <xdr:rowOff>30480</xdr:rowOff>
                  </from>
                  <to>
                    <xdr:col>20</xdr:col>
                    <xdr:colOff>99060</xdr:colOff>
                    <xdr:row>16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56" name="Group_PartialFinalPayment">
              <controlPr defaultSize="0" autoFill="0" autoPict="0">
                <anchor moveWithCells="1">
                  <from>
                    <xdr:col>0</xdr:col>
                    <xdr:colOff>30480</xdr:colOff>
                    <xdr:row>14</xdr:row>
                    <xdr:rowOff>7620</xdr:rowOff>
                  </from>
                  <to>
                    <xdr:col>22</xdr:col>
                    <xdr:colOff>106680</xdr:colOff>
                    <xdr:row>16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Units"/>
  <dimension ref="A1:F29"/>
  <sheetViews>
    <sheetView showGridLines="0" workbookViewId="0">
      <selection activeCell="A30" sqref="A30"/>
    </sheetView>
  </sheetViews>
  <sheetFormatPr baseColWidth="10" defaultRowHeight="13.2" x14ac:dyDescent="0.25"/>
  <cols>
    <col min="1" max="1" width="23.5546875" customWidth="1"/>
  </cols>
  <sheetData>
    <row r="1" spans="1:6" x14ac:dyDescent="0.25">
      <c r="A1" t="s">
        <v>291</v>
      </c>
      <c r="D1" t="s">
        <v>292</v>
      </c>
    </row>
    <row r="2" spans="1:6" x14ac:dyDescent="0.25">
      <c r="A2" t="s">
        <v>279</v>
      </c>
      <c r="B2" t="s">
        <v>293</v>
      </c>
      <c r="D2" t="s">
        <v>279</v>
      </c>
    </row>
    <row r="3" spans="1:6" x14ac:dyDescent="0.25">
      <c r="A3" t="s">
        <v>294</v>
      </c>
      <c r="B3" t="s">
        <v>295</v>
      </c>
      <c r="D3" t="s">
        <v>641</v>
      </c>
      <c r="F3" t="str">
        <f t="shared" ref="F3:F20" si="0">VLOOKUP(D3,gblUnits_UnitCodeLookup,2,2)</f>
        <v>M2</v>
      </c>
    </row>
    <row r="4" spans="1:6" x14ac:dyDescent="0.25">
      <c r="A4" t="s">
        <v>296</v>
      </c>
      <c r="B4" t="s">
        <v>297</v>
      </c>
      <c r="D4" t="s">
        <v>298</v>
      </c>
      <c r="F4" t="str">
        <f t="shared" si="0"/>
        <v>HA</v>
      </c>
    </row>
    <row r="5" spans="1:6" x14ac:dyDescent="0.25">
      <c r="A5" t="s">
        <v>299</v>
      </c>
      <c r="B5" t="s">
        <v>300</v>
      </c>
      <c r="D5" t="s">
        <v>642</v>
      </c>
      <c r="F5" t="str">
        <f t="shared" si="0"/>
        <v>M3</v>
      </c>
    </row>
    <row r="6" spans="1:6" x14ac:dyDescent="0.25">
      <c r="A6" t="s">
        <v>301</v>
      </c>
      <c r="B6" t="s">
        <v>302</v>
      </c>
      <c r="D6" t="s">
        <v>303</v>
      </c>
      <c r="F6" t="str">
        <f t="shared" si="0"/>
        <v>STK</v>
      </c>
    </row>
    <row r="7" spans="1:6" x14ac:dyDescent="0.25">
      <c r="A7" t="s">
        <v>304</v>
      </c>
      <c r="B7" t="s">
        <v>305</v>
      </c>
      <c r="D7" t="s">
        <v>306</v>
      </c>
      <c r="F7" t="str">
        <f t="shared" si="0"/>
        <v>LFM</v>
      </c>
    </row>
    <row r="8" spans="1:6" x14ac:dyDescent="0.25">
      <c r="A8" t="s">
        <v>298</v>
      </c>
      <c r="B8" t="s">
        <v>307</v>
      </c>
      <c r="D8" t="s">
        <v>304</v>
      </c>
      <c r="F8" t="str">
        <f t="shared" si="0"/>
        <v>FM</v>
      </c>
    </row>
    <row r="9" spans="1:6" x14ac:dyDescent="0.25">
      <c r="A9" t="s">
        <v>308</v>
      </c>
      <c r="B9" t="s">
        <v>309</v>
      </c>
      <c r="D9" t="s">
        <v>310</v>
      </c>
      <c r="F9" t="str">
        <f t="shared" si="0"/>
        <v>KM</v>
      </c>
    </row>
    <row r="10" spans="1:6" x14ac:dyDescent="0.25">
      <c r="A10" t="s">
        <v>311</v>
      </c>
      <c r="B10" t="s">
        <v>312</v>
      </c>
      <c r="D10" t="s">
        <v>299</v>
      </c>
      <c r="F10" t="str">
        <f t="shared" si="0"/>
        <v>A</v>
      </c>
    </row>
    <row r="11" spans="1:6" x14ac:dyDescent="0.25">
      <c r="A11" t="s">
        <v>313</v>
      </c>
      <c r="B11" t="s">
        <v>314</v>
      </c>
      <c r="D11" t="s">
        <v>315</v>
      </c>
      <c r="F11" t="str">
        <f t="shared" si="0"/>
        <v>STD</v>
      </c>
    </row>
    <row r="12" spans="1:6" x14ac:dyDescent="0.25">
      <c r="A12" t="s">
        <v>310</v>
      </c>
      <c r="B12" t="s">
        <v>316</v>
      </c>
      <c r="D12" t="s">
        <v>301</v>
      </c>
      <c r="F12" t="str">
        <f t="shared" si="0"/>
        <v>EFM</v>
      </c>
    </row>
    <row r="13" spans="1:6" x14ac:dyDescent="0.25">
      <c r="A13" t="s">
        <v>306</v>
      </c>
      <c r="B13" t="s">
        <v>317</v>
      </c>
      <c r="D13" t="s">
        <v>318</v>
      </c>
      <c r="F13" t="str">
        <f t="shared" si="0"/>
        <v>LIT</v>
      </c>
    </row>
    <row r="14" spans="1:6" x14ac:dyDescent="0.25">
      <c r="A14" t="s">
        <v>318</v>
      </c>
      <c r="B14" t="s">
        <v>319</v>
      </c>
      <c r="D14" t="s">
        <v>294</v>
      </c>
      <c r="F14" t="str">
        <f t="shared" si="0"/>
        <v>ANZ</v>
      </c>
    </row>
    <row r="15" spans="1:6" x14ac:dyDescent="0.25">
      <c r="A15" t="s">
        <v>641</v>
      </c>
      <c r="B15" t="s">
        <v>320</v>
      </c>
      <c r="D15" t="s">
        <v>308</v>
      </c>
      <c r="F15" t="str">
        <f t="shared" si="0"/>
        <v>HLS</v>
      </c>
    </row>
    <row r="16" spans="1:6" x14ac:dyDescent="0.25">
      <c r="A16" t="s">
        <v>642</v>
      </c>
      <c r="B16" t="s">
        <v>321</v>
      </c>
      <c r="D16" t="s">
        <v>296</v>
      </c>
      <c r="F16" t="str">
        <f t="shared" si="0"/>
        <v>ANS</v>
      </c>
    </row>
    <row r="17" spans="1:6" x14ac:dyDescent="0.25">
      <c r="A17" t="s">
        <v>303</v>
      </c>
      <c r="B17" t="s">
        <v>322</v>
      </c>
      <c r="D17" t="s">
        <v>323</v>
      </c>
      <c r="F17" t="str">
        <f t="shared" si="0"/>
        <v>TOS</v>
      </c>
    </row>
    <row r="18" spans="1:6" x14ac:dyDescent="0.25">
      <c r="A18" t="s">
        <v>315</v>
      </c>
      <c r="B18" t="s">
        <v>324</v>
      </c>
      <c r="D18" t="s">
        <v>311</v>
      </c>
      <c r="F18" t="str">
        <f t="shared" si="0"/>
        <v>KEI</v>
      </c>
    </row>
    <row r="19" spans="1:6" x14ac:dyDescent="0.25">
      <c r="A19" t="s">
        <v>325</v>
      </c>
      <c r="B19" t="s">
        <v>326</v>
      </c>
      <c r="D19" t="s">
        <v>325</v>
      </c>
      <c r="F19" t="str">
        <f t="shared" si="0"/>
        <v>T</v>
      </c>
    </row>
    <row r="20" spans="1:6" x14ac:dyDescent="0.25">
      <c r="A20" t="s">
        <v>323</v>
      </c>
      <c r="B20" t="s">
        <v>327</v>
      </c>
      <c r="D20" t="s">
        <v>313</v>
      </c>
      <c r="F20" t="str">
        <f t="shared" si="0"/>
        <v>KG</v>
      </c>
    </row>
    <row r="26" spans="1:6" x14ac:dyDescent="0.25">
      <c r="A26" t="s">
        <v>279</v>
      </c>
      <c r="B26" t="s">
        <v>293</v>
      </c>
    </row>
    <row r="27" spans="1:6" x14ac:dyDescent="0.25">
      <c r="A27" t="s">
        <v>328</v>
      </c>
      <c r="B27" t="s">
        <v>329</v>
      </c>
      <c r="D27" t="s">
        <v>328</v>
      </c>
    </row>
    <row r="28" spans="1:6" x14ac:dyDescent="0.25">
      <c r="A28" t="s">
        <v>330</v>
      </c>
      <c r="B28" t="s">
        <v>331</v>
      </c>
      <c r="D28" t="s">
        <v>330</v>
      </c>
    </row>
    <row r="29" spans="1:6" x14ac:dyDescent="0.25">
      <c r="A29" t="s">
        <v>332</v>
      </c>
      <c r="B29" t="s">
        <v>333</v>
      </c>
      <c r="D29" t="s">
        <v>334</v>
      </c>
    </row>
  </sheetData>
  <sheetProtection password="C749" sheet="1" objects="1" scenarios="1"/>
  <phoneticPr fontId="49" type="noConversion"/>
  <pageMargins left="0.78740157499999996" right="0.78740157499999996" top="0.984251969" bottom="0.984251969" header="0.4921259845" footer="0.492125984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Standardkosten">
    <pageSetUpPr autoPageBreaks="0"/>
  </sheetPr>
  <dimension ref="A1:AM40"/>
  <sheetViews>
    <sheetView showGridLines="0" topLeftCell="C1" zoomScaleNormal="100" workbookViewId="0">
      <selection activeCell="F17" sqref="F17"/>
    </sheetView>
  </sheetViews>
  <sheetFormatPr baseColWidth="10" defaultRowHeight="13.2" x14ac:dyDescent="0.25"/>
  <cols>
    <col min="1" max="2" width="11.44140625" hidden="1" customWidth="1"/>
    <col min="3" max="3" width="9.88671875" customWidth="1"/>
    <col min="5" max="5" width="26.88671875" customWidth="1"/>
    <col min="6" max="6" width="26.6640625" customWidth="1"/>
    <col min="7" max="7" width="27" customWidth="1"/>
    <col min="8" max="14" width="17.109375" customWidth="1"/>
    <col min="15" max="21" width="17.109375" hidden="1" customWidth="1"/>
    <col min="22" max="22" width="21.33203125" hidden="1" customWidth="1"/>
    <col min="23" max="23" width="17.109375" hidden="1" customWidth="1"/>
    <col min="24" max="24" width="33.44140625" hidden="1" customWidth="1"/>
    <col min="25" max="25" width="28.5546875" hidden="1" customWidth="1"/>
    <col min="26" max="28" width="17.109375" hidden="1" customWidth="1"/>
    <col min="29" max="29" width="18.88671875" hidden="1" customWidth="1"/>
    <col min="30" max="33" width="17.109375" hidden="1" customWidth="1"/>
    <col min="34" max="34" width="28.5546875" hidden="1" customWidth="1"/>
    <col min="35" max="37" width="17.109375" hidden="1" customWidth="1"/>
    <col min="38" max="38" width="28.5546875" hidden="1" customWidth="1"/>
    <col min="39" max="39" width="11.44140625" hidden="1" customWidth="1"/>
  </cols>
  <sheetData>
    <row r="1" spans="1:34" ht="21.75" customHeight="1" x14ac:dyDescent="0.4">
      <c r="A1" s="297" t="s">
        <v>219</v>
      </c>
      <c r="B1" s="298"/>
      <c r="C1" s="981" t="s">
        <v>335</v>
      </c>
      <c r="D1" s="981"/>
      <c r="E1" s="981"/>
      <c r="F1" s="981"/>
      <c r="G1" s="981"/>
      <c r="H1" s="981"/>
      <c r="I1" s="981"/>
      <c r="J1" s="981"/>
      <c r="K1" s="981"/>
      <c r="L1" s="981"/>
      <c r="M1" s="981"/>
      <c r="N1" s="981"/>
      <c r="O1" s="299"/>
      <c r="P1" s="299"/>
      <c r="Q1" s="299"/>
      <c r="R1" s="299"/>
      <c r="S1" s="299"/>
      <c r="T1" s="299"/>
      <c r="U1" s="299"/>
      <c r="V1" s="299"/>
      <c r="W1" s="299"/>
      <c r="X1" s="299"/>
      <c r="Y1" s="299"/>
      <c r="Z1" s="299"/>
      <c r="AA1" s="299"/>
      <c r="AB1" s="299"/>
      <c r="AC1" s="299"/>
      <c r="AD1" s="299"/>
      <c r="AE1" s="299"/>
      <c r="AF1" s="299"/>
      <c r="AG1" s="299"/>
      <c r="AH1" s="299"/>
    </row>
    <row r="2" spans="1:34" ht="14.25" customHeight="1" x14ac:dyDescent="0.3">
      <c r="A2" s="297" t="s">
        <v>219</v>
      </c>
      <c r="B2" s="298"/>
      <c r="C2" s="299"/>
      <c r="D2" s="299"/>
      <c r="E2" s="299"/>
      <c r="F2" s="299"/>
      <c r="G2" s="299"/>
      <c r="H2" s="299"/>
      <c r="I2" s="299"/>
      <c r="J2" s="299"/>
      <c r="K2" s="299"/>
      <c r="L2" s="299"/>
      <c r="M2" s="299"/>
      <c r="N2" s="152" t="s">
        <v>83</v>
      </c>
      <c r="O2" s="299"/>
      <c r="P2" s="299"/>
      <c r="Q2" s="299"/>
      <c r="R2" s="299"/>
      <c r="S2" s="299"/>
      <c r="T2" s="299"/>
      <c r="U2" s="299"/>
      <c r="V2" s="299"/>
      <c r="W2" s="299"/>
      <c r="X2" s="299"/>
      <c r="Y2" s="299"/>
      <c r="Z2" s="299"/>
      <c r="AA2" s="299"/>
      <c r="AB2" s="299"/>
      <c r="AC2" s="299"/>
      <c r="AD2" s="299"/>
      <c r="AE2" s="299"/>
      <c r="AF2" s="299"/>
      <c r="AG2" s="299"/>
      <c r="AH2" s="299"/>
    </row>
    <row r="3" spans="1:34" ht="16.5" customHeight="1" x14ac:dyDescent="0.25">
      <c r="A3" s="297" t="s">
        <v>219</v>
      </c>
      <c r="B3" s="298"/>
      <c r="C3" s="924" t="s">
        <v>180</v>
      </c>
      <c r="D3" s="982"/>
      <c r="E3" s="982"/>
      <c r="F3" s="975"/>
      <c r="G3" s="983"/>
      <c r="H3" s="297"/>
      <c r="I3" s="297"/>
      <c r="J3" s="297"/>
      <c r="K3" s="297"/>
      <c r="L3" s="297"/>
      <c r="M3" s="297"/>
      <c r="N3" s="297"/>
      <c r="O3" s="297"/>
      <c r="P3" s="297"/>
      <c r="Q3" s="297"/>
      <c r="R3" s="297"/>
      <c r="S3" s="297"/>
      <c r="T3" s="297"/>
      <c r="U3" s="297"/>
      <c r="V3" s="297"/>
      <c r="W3" s="297"/>
      <c r="X3" s="297"/>
      <c r="Y3" s="297"/>
      <c r="Z3" s="297"/>
      <c r="AA3" s="297"/>
      <c r="AB3" s="297"/>
      <c r="AC3" s="297"/>
      <c r="AD3" s="297"/>
      <c r="AE3" s="297"/>
      <c r="AF3" s="297"/>
      <c r="AG3" s="297"/>
      <c r="AH3" s="297"/>
    </row>
    <row r="4" spans="1:34" ht="6.75" customHeight="1" x14ac:dyDescent="0.3">
      <c r="A4" s="297" t="s">
        <v>219</v>
      </c>
      <c r="B4" s="298"/>
      <c r="C4" s="299"/>
      <c r="D4" s="299"/>
      <c r="E4" s="300"/>
      <c r="F4" s="300"/>
      <c r="G4" s="297"/>
      <c r="H4" s="297"/>
      <c r="I4" s="297"/>
      <c r="J4" s="297"/>
      <c r="K4" s="297"/>
      <c r="L4" s="297"/>
      <c r="M4" s="297"/>
      <c r="N4" s="297"/>
      <c r="O4" s="297"/>
      <c r="P4" s="297"/>
      <c r="Q4" s="297"/>
      <c r="R4" s="297"/>
      <c r="S4" s="297"/>
      <c r="T4" s="297"/>
      <c r="U4" s="297"/>
      <c r="V4" s="297"/>
      <c r="W4" s="297"/>
      <c r="X4" s="297"/>
      <c r="Y4" s="297"/>
      <c r="Z4" s="297"/>
      <c r="AA4" s="297"/>
      <c r="AB4" s="297"/>
      <c r="AC4" s="297"/>
      <c r="AD4" s="297"/>
      <c r="AE4" s="297"/>
      <c r="AF4" s="297"/>
      <c r="AG4" s="297"/>
      <c r="AH4" s="297"/>
    </row>
    <row r="5" spans="1:34" ht="16.5" customHeight="1" x14ac:dyDescent="0.25">
      <c r="A5" s="297" t="s">
        <v>219</v>
      </c>
      <c r="B5" s="298"/>
      <c r="C5" s="924" t="s">
        <v>181</v>
      </c>
      <c r="D5" s="982"/>
      <c r="E5" s="982"/>
      <c r="F5" s="975"/>
      <c r="G5" s="983"/>
      <c r="H5" s="297"/>
      <c r="I5" s="297"/>
      <c r="J5" s="297"/>
      <c r="K5" s="297"/>
      <c r="L5" s="297"/>
      <c r="M5" s="297"/>
      <c r="N5" s="297"/>
      <c r="O5" s="297"/>
      <c r="P5" s="297"/>
      <c r="Q5" s="297"/>
      <c r="R5" s="297"/>
      <c r="S5" s="297"/>
      <c r="T5" s="297"/>
      <c r="U5" s="297"/>
      <c r="V5" s="297"/>
      <c r="W5" s="297"/>
      <c r="X5" s="297"/>
      <c r="Y5" s="297"/>
      <c r="Z5" s="297"/>
      <c r="AA5" s="297"/>
      <c r="AB5" s="297"/>
      <c r="AC5" s="297"/>
      <c r="AD5" s="297"/>
      <c r="AE5" s="297"/>
      <c r="AF5" s="297"/>
      <c r="AG5" s="297"/>
      <c r="AH5" s="297"/>
    </row>
    <row r="6" spans="1:34" ht="6.75" customHeight="1" x14ac:dyDescent="0.3">
      <c r="A6" s="297" t="s">
        <v>219</v>
      </c>
      <c r="B6" s="298"/>
      <c r="C6" s="299"/>
      <c r="D6" s="299"/>
      <c r="E6" s="300"/>
      <c r="F6" s="300"/>
      <c r="G6" s="297"/>
      <c r="H6" s="297"/>
      <c r="I6" s="297"/>
      <c r="J6" s="297"/>
      <c r="K6" s="297"/>
      <c r="L6" s="297"/>
      <c r="M6" s="297"/>
      <c r="N6" s="297"/>
      <c r="O6" s="297"/>
      <c r="P6" s="297"/>
      <c r="Q6" s="297"/>
      <c r="R6" s="297"/>
      <c r="S6" s="297"/>
      <c r="T6" s="297"/>
      <c r="U6" s="297"/>
      <c r="V6" s="297"/>
      <c r="W6" s="297"/>
      <c r="X6" s="297"/>
      <c r="Y6" s="297"/>
      <c r="Z6" s="297"/>
      <c r="AA6" s="297"/>
      <c r="AB6" s="297"/>
      <c r="AC6" s="297"/>
      <c r="AD6" s="297"/>
      <c r="AE6" s="297"/>
      <c r="AF6" s="297"/>
      <c r="AG6" s="297"/>
      <c r="AH6" s="297"/>
    </row>
    <row r="7" spans="1:34" ht="16.5" customHeight="1" x14ac:dyDescent="0.25">
      <c r="A7" s="297" t="s">
        <v>219</v>
      </c>
      <c r="B7" s="298"/>
      <c r="C7" s="924" t="s">
        <v>182</v>
      </c>
      <c r="D7" s="982"/>
      <c r="E7" s="982"/>
      <c r="F7" s="975"/>
      <c r="G7" s="983"/>
      <c r="H7" s="297"/>
      <c r="I7" s="297"/>
      <c r="J7" s="297"/>
      <c r="K7" s="297"/>
      <c r="L7" s="297"/>
      <c r="M7" s="297"/>
      <c r="N7" s="297"/>
      <c r="O7" s="297"/>
      <c r="P7" s="297"/>
      <c r="Q7" s="297"/>
      <c r="R7" s="297"/>
      <c r="S7" s="297"/>
      <c r="T7" s="297"/>
      <c r="U7" s="297"/>
      <c r="V7" s="297"/>
      <c r="W7" s="297"/>
      <c r="X7" s="297"/>
      <c r="Y7" s="297"/>
      <c r="Z7" s="297"/>
      <c r="AA7" s="297"/>
      <c r="AB7" s="297"/>
      <c r="AC7" s="297"/>
      <c r="AD7" s="297"/>
      <c r="AE7" s="297"/>
      <c r="AF7" s="297"/>
      <c r="AG7" s="297"/>
      <c r="AH7" s="297"/>
    </row>
    <row r="8" spans="1:34" ht="6.75" customHeight="1" x14ac:dyDescent="0.25">
      <c r="A8" s="297" t="s">
        <v>219</v>
      </c>
      <c r="B8" s="298"/>
      <c r="C8" s="301"/>
      <c r="D8" s="301"/>
      <c r="E8" s="301"/>
      <c r="F8" s="301"/>
      <c r="G8" s="297"/>
      <c r="H8" s="297"/>
      <c r="I8" s="297"/>
      <c r="J8" s="297"/>
      <c r="K8" s="297"/>
      <c r="L8" s="297"/>
      <c r="M8" s="297"/>
      <c r="N8" s="297"/>
      <c r="O8" s="297"/>
      <c r="P8" s="297"/>
      <c r="Q8" s="297"/>
      <c r="R8" s="297"/>
      <c r="S8" s="297"/>
      <c r="T8" s="297"/>
      <c r="U8" s="297"/>
      <c r="V8" s="297"/>
      <c r="W8" s="297"/>
      <c r="X8" s="297"/>
      <c r="Y8" s="297"/>
      <c r="Z8" s="297"/>
      <c r="AA8" s="297"/>
      <c r="AB8" s="297"/>
      <c r="AC8" s="297"/>
      <c r="AD8" s="297"/>
      <c r="AE8" s="297"/>
      <c r="AF8" s="297"/>
      <c r="AG8" s="297"/>
      <c r="AH8" s="297"/>
    </row>
    <row r="9" spans="1:34" ht="16.5" customHeight="1" x14ac:dyDescent="0.25">
      <c r="A9" s="297" t="s">
        <v>219</v>
      </c>
      <c r="B9" s="298"/>
      <c r="C9" s="924" t="s">
        <v>220</v>
      </c>
      <c r="D9" s="982"/>
      <c r="E9" s="982"/>
      <c r="F9" s="975"/>
      <c r="G9" s="983"/>
      <c r="H9" s="297"/>
      <c r="I9" s="297"/>
      <c r="J9" s="297"/>
      <c r="K9" s="297"/>
      <c r="L9" s="297"/>
      <c r="M9" s="297"/>
      <c r="N9" s="297"/>
      <c r="O9" s="297"/>
      <c r="P9" s="297"/>
      <c r="Q9" s="297"/>
      <c r="R9" s="297"/>
      <c r="S9" s="297"/>
      <c r="T9" s="297"/>
      <c r="U9" s="297"/>
      <c r="V9" s="297"/>
      <c r="W9" s="297"/>
      <c r="X9" s="297"/>
      <c r="Y9" s="297"/>
      <c r="Z9" s="297"/>
      <c r="AA9" s="297"/>
      <c r="AB9" s="297"/>
      <c r="AC9" s="297"/>
      <c r="AD9" s="297"/>
      <c r="AE9" s="297"/>
      <c r="AF9" s="297"/>
      <c r="AG9" s="297"/>
      <c r="AH9" s="297"/>
    </row>
    <row r="10" spans="1:34" ht="16.5" hidden="1" customHeight="1" x14ac:dyDescent="0.25">
      <c r="A10" s="297"/>
      <c r="B10" s="298"/>
      <c r="C10" s="957"/>
      <c r="D10" s="957"/>
      <c r="E10" s="957"/>
      <c r="F10" s="987"/>
      <c r="G10" s="987"/>
      <c r="H10" s="297"/>
      <c r="I10" s="297"/>
      <c r="J10" s="297"/>
      <c r="K10" s="297"/>
      <c r="L10" s="297"/>
      <c r="M10" s="297"/>
      <c r="N10" s="297"/>
      <c r="O10" s="297"/>
      <c r="P10" s="297"/>
      <c r="Q10" s="297"/>
      <c r="R10" s="297"/>
      <c r="S10" s="297"/>
      <c r="T10" s="297"/>
      <c r="U10" s="297"/>
      <c r="V10" s="297"/>
      <c r="W10" s="297"/>
      <c r="X10" s="297"/>
      <c r="Y10" s="297"/>
      <c r="Z10" s="297"/>
      <c r="AA10" s="297"/>
      <c r="AB10" s="297"/>
      <c r="AC10" s="297"/>
      <c r="AD10" s="297"/>
      <c r="AE10" s="297"/>
      <c r="AF10" s="297"/>
      <c r="AG10" s="297"/>
      <c r="AH10" s="297"/>
    </row>
    <row r="11" spans="1:34" ht="6.75" customHeight="1" x14ac:dyDescent="0.25">
      <c r="A11" s="297" t="s">
        <v>219</v>
      </c>
      <c r="B11" s="298"/>
      <c r="C11" s="301"/>
      <c r="D11" s="301"/>
      <c r="E11" s="301"/>
      <c r="F11" s="301"/>
      <c r="G11" s="297"/>
      <c r="H11" s="297"/>
      <c r="I11" s="297"/>
      <c r="J11" s="297"/>
      <c r="K11" s="297"/>
      <c r="L11" s="297"/>
      <c r="M11" s="297"/>
      <c r="N11" s="297"/>
      <c r="O11" s="297"/>
      <c r="P11" s="297"/>
      <c r="Q11" s="297"/>
      <c r="R11" s="297"/>
      <c r="S11" s="297"/>
      <c r="T11" s="297"/>
      <c r="U11" s="297"/>
      <c r="V11" s="297"/>
      <c r="W11" s="297"/>
      <c r="X11" s="297"/>
      <c r="Y11" s="297"/>
      <c r="Z11" s="297"/>
      <c r="AA11" s="297"/>
      <c r="AB11" s="297"/>
      <c r="AC11" s="297"/>
      <c r="AD11" s="297"/>
      <c r="AE11" s="297"/>
      <c r="AF11" s="297"/>
      <c r="AG11" s="297"/>
      <c r="AH11" s="297"/>
    </row>
    <row r="12" spans="1:34" ht="16.5" customHeight="1" x14ac:dyDescent="0.25">
      <c r="A12" s="297" t="s">
        <v>219</v>
      </c>
      <c r="B12" s="298"/>
      <c r="C12" s="924" t="s">
        <v>183</v>
      </c>
      <c r="D12" s="982"/>
      <c r="E12" s="982"/>
      <c r="F12" s="999" t="str">
        <f>F13</f>
        <v>Ja</v>
      </c>
      <c r="G12" s="1000"/>
      <c r="H12" s="297"/>
      <c r="I12" s="297"/>
      <c r="J12" s="297"/>
      <c r="K12" s="297"/>
      <c r="L12" s="297"/>
      <c r="M12" s="297"/>
      <c r="N12" s="297"/>
      <c r="O12" s="297"/>
      <c r="P12" s="297"/>
      <c r="Q12" s="297"/>
      <c r="R12" s="297"/>
      <c r="S12" s="297"/>
      <c r="T12" s="297"/>
      <c r="U12" s="297"/>
      <c r="V12" s="297"/>
      <c r="W12" s="297"/>
      <c r="X12" s="297"/>
      <c r="Y12" s="297"/>
      <c r="Z12" s="297"/>
      <c r="AA12" s="297"/>
      <c r="AB12" s="297"/>
      <c r="AC12" s="297"/>
      <c r="AD12" s="297"/>
      <c r="AE12" s="297"/>
      <c r="AF12" s="297"/>
      <c r="AG12" s="297"/>
      <c r="AH12" s="297"/>
    </row>
    <row r="13" spans="1:34" ht="16.5" hidden="1" customHeight="1" x14ac:dyDescent="0.25">
      <c r="A13" s="297"/>
      <c r="B13" s="298"/>
      <c r="C13" s="155"/>
      <c r="D13" s="155"/>
      <c r="E13" s="155"/>
      <c r="F13" s="302" t="str">
        <f>IF(G13=1,"Ja","Nein")</f>
        <v>Ja</v>
      </c>
      <c r="G13" s="303">
        <v>1</v>
      </c>
      <c r="H13" s="297"/>
      <c r="I13" s="297"/>
      <c r="J13" s="297"/>
      <c r="K13" s="297"/>
      <c r="L13" s="297"/>
      <c r="M13" s="297"/>
      <c r="N13" s="297"/>
      <c r="O13" s="297"/>
      <c r="P13" s="297"/>
      <c r="Q13" s="297"/>
      <c r="R13" s="297"/>
      <c r="S13" s="297"/>
      <c r="T13" s="297"/>
      <c r="U13" s="297"/>
      <c r="V13" s="297"/>
      <c r="W13" s="297"/>
      <c r="X13" s="297"/>
      <c r="Y13" s="297"/>
      <c r="Z13" s="297"/>
      <c r="AA13" s="297"/>
      <c r="AB13" s="297"/>
      <c r="AC13" s="297"/>
      <c r="AD13" s="297"/>
      <c r="AE13" s="297"/>
      <c r="AF13" s="297"/>
      <c r="AG13" s="297"/>
      <c r="AH13" s="297"/>
    </row>
    <row r="14" spans="1:34" ht="6.75" customHeight="1" x14ac:dyDescent="0.25">
      <c r="A14" s="297" t="s">
        <v>219</v>
      </c>
      <c r="B14" s="298"/>
      <c r="C14" s="301"/>
      <c r="D14" s="301"/>
      <c r="E14" s="301"/>
      <c r="F14" s="304"/>
      <c r="G14" s="304"/>
      <c r="H14" s="297"/>
      <c r="I14" s="297"/>
      <c r="J14" s="297"/>
      <c r="K14" s="297"/>
      <c r="L14" s="297"/>
      <c r="M14" s="297"/>
      <c r="N14" s="297"/>
      <c r="O14" s="297"/>
      <c r="P14" s="297"/>
      <c r="Q14" s="297"/>
      <c r="R14" s="297"/>
      <c r="S14" s="297"/>
      <c r="T14" s="297"/>
      <c r="U14" s="297"/>
      <c r="V14" s="297"/>
      <c r="W14" s="297"/>
      <c r="X14" s="297"/>
      <c r="Y14" s="297"/>
      <c r="Z14" s="297"/>
      <c r="AA14" s="297"/>
      <c r="AB14" s="297"/>
      <c r="AC14" s="297"/>
      <c r="AD14" s="297"/>
      <c r="AE14" s="297"/>
      <c r="AF14" s="297"/>
      <c r="AG14" s="297"/>
      <c r="AH14" s="297"/>
    </row>
    <row r="15" spans="1:34" ht="16.5" customHeight="1" x14ac:dyDescent="0.25">
      <c r="A15" s="297" t="s">
        <v>219</v>
      </c>
      <c r="B15" s="298"/>
      <c r="C15" s="1004" t="s">
        <v>184</v>
      </c>
      <c r="D15" s="1005"/>
      <c r="E15" s="1006"/>
      <c r="F15" s="305" t="s">
        <v>185</v>
      </c>
      <c r="G15" s="306" t="s">
        <v>186</v>
      </c>
      <c r="H15" s="297"/>
      <c r="I15" s="297"/>
      <c r="J15" s="297"/>
      <c r="K15" s="297"/>
      <c r="L15" s="297"/>
      <c r="M15" s="297"/>
      <c r="N15" s="297"/>
      <c r="O15" s="297"/>
      <c r="P15" s="297"/>
      <c r="Q15" s="297"/>
      <c r="R15" s="297"/>
      <c r="S15" s="297"/>
      <c r="T15" s="297"/>
      <c r="U15" s="297"/>
      <c r="V15" s="297"/>
      <c r="W15" s="297"/>
      <c r="X15" s="297"/>
      <c r="Y15" s="297"/>
      <c r="Z15" s="297"/>
      <c r="AA15" s="297"/>
      <c r="AB15" s="297"/>
      <c r="AC15" s="297"/>
      <c r="AD15" s="297"/>
      <c r="AE15" s="297"/>
      <c r="AF15" s="297"/>
      <c r="AG15" s="297"/>
      <c r="AH15" s="297"/>
    </row>
    <row r="16" spans="1:34" ht="16.5" customHeight="1" x14ac:dyDescent="0.25">
      <c r="A16" s="297" t="s">
        <v>219</v>
      </c>
      <c r="B16" s="298"/>
      <c r="C16" s="992" t="s">
        <v>187</v>
      </c>
      <c r="D16" s="993"/>
      <c r="E16" s="994"/>
      <c r="F16" s="307"/>
      <c r="G16" s="307"/>
      <c r="H16" s="297"/>
      <c r="I16" s="297"/>
      <c r="J16" s="297"/>
      <c r="K16" s="297"/>
      <c r="L16" s="297"/>
      <c r="M16" s="297"/>
      <c r="N16" s="297"/>
      <c r="O16" s="297"/>
      <c r="P16" s="297"/>
      <c r="Q16" s="297"/>
      <c r="R16" s="297"/>
      <c r="S16" s="297"/>
      <c r="T16" s="297"/>
      <c r="U16" s="297"/>
      <c r="V16" s="297"/>
      <c r="W16" s="297"/>
      <c r="X16" s="297"/>
      <c r="Y16" s="297"/>
      <c r="Z16" s="297"/>
      <c r="AA16" s="297"/>
      <c r="AB16" s="297"/>
      <c r="AC16" s="297"/>
      <c r="AD16" s="297"/>
      <c r="AE16" s="297"/>
      <c r="AF16" s="297"/>
      <c r="AG16" s="297"/>
      <c r="AH16" s="297"/>
    </row>
    <row r="17" spans="1:39" ht="16.5" customHeight="1" thickBot="1" x14ac:dyDescent="0.3">
      <c r="A17" s="297" t="s">
        <v>219</v>
      </c>
      <c r="B17" s="298"/>
      <c r="C17" s="308"/>
      <c r="D17" s="308"/>
      <c r="E17" s="308"/>
      <c r="F17" s="308"/>
      <c r="G17" s="308"/>
      <c r="H17" s="297"/>
      <c r="I17" s="297"/>
      <c r="J17" s="297"/>
      <c r="K17" s="297"/>
      <c r="L17" s="297"/>
      <c r="M17" s="297"/>
      <c r="N17" s="297"/>
      <c r="O17" s="297"/>
      <c r="P17" s="297"/>
      <c r="Q17" s="297"/>
      <c r="R17" s="297"/>
      <c r="S17" s="297"/>
      <c r="T17" s="297"/>
      <c r="U17" s="297"/>
      <c r="V17" s="297"/>
      <c r="W17" s="297"/>
      <c r="X17" s="297"/>
      <c r="Y17" s="297"/>
      <c r="Z17" s="297"/>
      <c r="AA17" s="297"/>
      <c r="AB17" s="297"/>
      <c r="AC17" s="297"/>
      <c r="AD17" s="297"/>
      <c r="AE17" s="297"/>
      <c r="AF17" s="297"/>
      <c r="AG17" s="297"/>
      <c r="AH17" s="297"/>
    </row>
    <row r="18" spans="1:39" ht="21" customHeight="1" x14ac:dyDescent="0.25">
      <c r="A18" s="297" t="s">
        <v>219</v>
      </c>
      <c r="B18" s="298"/>
      <c r="C18" s="984" t="s">
        <v>194</v>
      </c>
      <c r="D18" s="985"/>
      <c r="E18" s="985"/>
      <c r="F18" s="985"/>
      <c r="G18" s="986"/>
      <c r="H18" s="297"/>
      <c r="I18" s="297"/>
      <c r="J18" s="297"/>
      <c r="K18" s="297"/>
      <c r="L18" s="297"/>
      <c r="M18" s="297"/>
      <c r="N18" s="297"/>
      <c r="O18" s="297"/>
      <c r="P18" s="297"/>
      <c r="Q18" s="297"/>
      <c r="R18" s="297"/>
      <c r="S18" s="297"/>
      <c r="T18" s="297"/>
      <c r="U18" s="297"/>
      <c r="V18" s="297"/>
      <c r="W18" s="297"/>
      <c r="X18" s="297"/>
      <c r="Y18" s="297"/>
      <c r="Z18" s="297"/>
      <c r="AA18" s="297"/>
      <c r="AB18" s="297"/>
      <c r="AC18" s="297"/>
      <c r="AD18" s="297"/>
      <c r="AE18" s="297"/>
      <c r="AF18" s="297"/>
      <c r="AG18" s="297"/>
      <c r="AH18" s="297"/>
    </row>
    <row r="19" spans="1:39" ht="22.5" customHeight="1" thickBot="1" x14ac:dyDescent="0.3">
      <c r="A19" s="297" t="s">
        <v>219</v>
      </c>
      <c r="B19" s="298"/>
      <c r="C19" s="309"/>
      <c r="D19" s="310"/>
      <c r="E19" s="310"/>
      <c r="F19" s="311"/>
      <c r="G19" s="312"/>
      <c r="H19" s="297"/>
      <c r="I19" s="297"/>
      <c r="J19" s="297"/>
      <c r="K19" s="297"/>
      <c r="L19" s="297"/>
      <c r="M19" s="297"/>
      <c r="N19" s="297"/>
      <c r="O19" s="297"/>
      <c r="P19" s="297"/>
      <c r="Q19" s="297"/>
      <c r="R19" s="297"/>
      <c r="S19" s="297"/>
      <c r="T19" s="297"/>
      <c r="U19" s="297"/>
      <c r="V19" s="297"/>
      <c r="W19" s="297"/>
      <c r="X19" s="297"/>
      <c r="Y19" s="297"/>
      <c r="Z19" s="297"/>
      <c r="AA19" s="297"/>
      <c r="AB19" s="297"/>
      <c r="AC19" s="297"/>
      <c r="AD19" s="297"/>
      <c r="AE19" s="297"/>
      <c r="AF19" s="297"/>
      <c r="AG19" s="297"/>
      <c r="AH19" s="297"/>
    </row>
    <row r="20" spans="1:39" ht="14.25" customHeight="1" thickBot="1" x14ac:dyDescent="0.3">
      <c r="A20" s="297" t="s">
        <v>219</v>
      </c>
      <c r="B20" s="298"/>
      <c r="C20" s="313"/>
      <c r="D20" s="313"/>
      <c r="E20" s="314"/>
      <c r="F20" s="314"/>
      <c r="G20" s="313"/>
      <c r="H20" s="313"/>
      <c r="I20" s="297"/>
      <c r="J20" s="313"/>
      <c r="K20" s="297"/>
      <c r="L20" s="297"/>
      <c r="M20" s="297"/>
      <c r="N20" s="297"/>
      <c r="O20" s="297"/>
      <c r="P20" s="297"/>
      <c r="Q20" s="297"/>
      <c r="R20" s="297"/>
      <c r="S20" s="297"/>
      <c r="T20" s="297"/>
      <c r="U20" s="297"/>
      <c r="V20" s="297"/>
      <c r="W20" s="297"/>
      <c r="X20" s="297"/>
      <c r="Y20" s="297"/>
      <c r="Z20" s="297"/>
      <c r="AA20" s="297"/>
      <c r="AB20" s="297"/>
      <c r="AC20" s="297"/>
      <c r="AD20" s="297"/>
      <c r="AE20" s="297"/>
      <c r="AF20" s="297"/>
      <c r="AG20" s="297"/>
      <c r="AH20" s="297"/>
    </row>
    <row r="21" spans="1:39" ht="15" hidden="1" customHeight="1" thickBot="1" x14ac:dyDescent="0.3">
      <c r="A21" s="297" t="s">
        <v>222</v>
      </c>
      <c r="B21" s="298" t="s">
        <v>222</v>
      </c>
      <c r="C21" s="297" t="s">
        <v>219</v>
      </c>
      <c r="D21" s="297" t="s">
        <v>219</v>
      </c>
      <c r="E21" s="297" t="s">
        <v>223</v>
      </c>
      <c r="F21" s="297" t="s">
        <v>219</v>
      </c>
      <c r="G21" s="297" t="s">
        <v>219</v>
      </c>
      <c r="H21" s="297" t="s">
        <v>219</v>
      </c>
      <c r="I21" s="297" t="s">
        <v>223</v>
      </c>
      <c r="J21" s="297" t="s">
        <v>223</v>
      </c>
      <c r="K21" s="297" t="s">
        <v>223</v>
      </c>
      <c r="L21" s="297" t="s">
        <v>223</v>
      </c>
      <c r="M21" s="297" t="s">
        <v>219</v>
      </c>
      <c r="N21" s="297" t="s">
        <v>223</v>
      </c>
      <c r="O21" s="297" t="s">
        <v>224</v>
      </c>
      <c r="P21" s="297" t="s">
        <v>224</v>
      </c>
      <c r="Q21" s="297" t="s">
        <v>224</v>
      </c>
      <c r="R21" s="297" t="s">
        <v>224</v>
      </c>
      <c r="S21" s="297" t="s">
        <v>224</v>
      </c>
      <c r="T21" s="297" t="s">
        <v>224</v>
      </c>
      <c r="U21" s="297" t="s">
        <v>224</v>
      </c>
      <c r="V21" s="297" t="s">
        <v>224</v>
      </c>
      <c r="W21" s="297" t="s">
        <v>225</v>
      </c>
      <c r="X21" s="297" t="s">
        <v>225</v>
      </c>
      <c r="Y21" s="297" t="s">
        <v>227</v>
      </c>
      <c r="Z21" s="297" t="s">
        <v>226</v>
      </c>
      <c r="AA21" s="297" t="s">
        <v>226</v>
      </c>
      <c r="AB21" s="297" t="s">
        <v>226</v>
      </c>
      <c r="AC21" s="315" t="s">
        <v>226</v>
      </c>
      <c r="AD21" s="297" t="s">
        <v>226</v>
      </c>
      <c r="AE21" s="297" t="s">
        <v>226</v>
      </c>
      <c r="AF21" s="297" t="s">
        <v>226</v>
      </c>
      <c r="AG21" s="297" t="s">
        <v>227</v>
      </c>
      <c r="AH21" s="297" t="s">
        <v>227</v>
      </c>
      <c r="AI21" s="297" t="s">
        <v>224</v>
      </c>
      <c r="AJ21" s="297" t="s">
        <v>224</v>
      </c>
      <c r="AK21" s="297" t="s">
        <v>225</v>
      </c>
      <c r="AL21" s="297" t="s">
        <v>225</v>
      </c>
    </row>
    <row r="22" spans="1:39" ht="24" customHeight="1" thickBot="1" x14ac:dyDescent="0.45">
      <c r="A22" s="297" t="s">
        <v>219</v>
      </c>
      <c r="B22" s="298"/>
      <c r="C22" s="995" t="s">
        <v>228</v>
      </c>
      <c r="D22" s="996"/>
      <c r="E22" s="996"/>
      <c r="F22" s="996"/>
      <c r="G22" s="996"/>
      <c r="H22" s="996"/>
      <c r="I22" s="996"/>
      <c r="J22" s="996"/>
      <c r="K22" s="996"/>
      <c r="L22" s="996"/>
      <c r="M22" s="996"/>
      <c r="N22" s="997"/>
      <c r="O22" s="1001" t="s">
        <v>229</v>
      </c>
      <c r="P22" s="1002"/>
      <c r="Q22" s="1002"/>
      <c r="R22" s="1002"/>
      <c r="S22" s="1002"/>
      <c r="T22" s="1002"/>
      <c r="U22" s="1002"/>
      <c r="V22" s="1002"/>
      <c r="W22" s="1002"/>
      <c r="X22" s="1003"/>
      <c r="Y22" s="316" t="s">
        <v>230</v>
      </c>
      <c r="Z22" s="988" t="s">
        <v>231</v>
      </c>
      <c r="AA22" s="989"/>
      <c r="AB22" s="989"/>
      <c r="AC22" s="989"/>
      <c r="AD22" s="989"/>
      <c r="AE22" s="989"/>
      <c r="AF22" s="989"/>
      <c r="AG22" s="989"/>
      <c r="AH22" s="990"/>
      <c r="AI22" s="973" t="s">
        <v>232</v>
      </c>
      <c r="AJ22" s="973"/>
      <c r="AK22" s="973"/>
      <c r="AL22" s="974"/>
      <c r="AM22" s="171"/>
    </row>
    <row r="23" spans="1:39" ht="69" customHeight="1" thickBot="1" x14ac:dyDescent="0.3">
      <c r="A23" s="297" t="s">
        <v>219</v>
      </c>
      <c r="B23" s="298" t="s">
        <v>233</v>
      </c>
      <c r="C23" s="317" t="s">
        <v>234</v>
      </c>
      <c r="D23" s="318" t="s">
        <v>336</v>
      </c>
      <c r="E23" s="319" t="s">
        <v>337</v>
      </c>
      <c r="F23" s="319" t="s">
        <v>338</v>
      </c>
      <c r="G23" s="319" t="s">
        <v>339</v>
      </c>
      <c r="H23" s="320" t="s">
        <v>340</v>
      </c>
      <c r="I23" s="321" t="s">
        <v>341</v>
      </c>
      <c r="J23" s="321" t="s">
        <v>342</v>
      </c>
      <c r="K23" s="321" t="s">
        <v>343</v>
      </c>
      <c r="L23" s="321" t="s">
        <v>344</v>
      </c>
      <c r="M23" s="321" t="s">
        <v>345</v>
      </c>
      <c r="N23" s="322" t="s">
        <v>39</v>
      </c>
      <c r="O23" s="178" t="s">
        <v>248</v>
      </c>
      <c r="P23" s="323" t="s">
        <v>346</v>
      </c>
      <c r="Q23" s="323" t="s">
        <v>347</v>
      </c>
      <c r="R23" s="323" t="s">
        <v>348</v>
      </c>
      <c r="S23" s="324" t="s">
        <v>349</v>
      </c>
      <c r="T23" s="323" t="s">
        <v>350</v>
      </c>
      <c r="U23" s="323" t="s">
        <v>351</v>
      </c>
      <c r="V23" s="323" t="s">
        <v>352</v>
      </c>
      <c r="W23" s="321" t="s">
        <v>353</v>
      </c>
      <c r="X23" s="325" t="s">
        <v>257</v>
      </c>
      <c r="Y23" s="326" t="s">
        <v>258</v>
      </c>
      <c r="Z23" s="327" t="s">
        <v>354</v>
      </c>
      <c r="AA23" s="327" t="s">
        <v>355</v>
      </c>
      <c r="AB23" s="327" t="s">
        <v>356</v>
      </c>
      <c r="AC23" s="327" t="s">
        <v>357</v>
      </c>
      <c r="AD23" s="327" t="s">
        <v>358</v>
      </c>
      <c r="AE23" s="327" t="s">
        <v>359</v>
      </c>
      <c r="AF23" s="327" t="s">
        <v>360</v>
      </c>
      <c r="AG23" s="328" t="s">
        <v>361</v>
      </c>
      <c r="AH23" s="329" t="s">
        <v>265</v>
      </c>
      <c r="AI23" s="189" t="s">
        <v>266</v>
      </c>
      <c r="AJ23" s="189" t="s">
        <v>267</v>
      </c>
      <c r="AK23" s="189" t="s">
        <v>268</v>
      </c>
      <c r="AL23" s="190" t="s">
        <v>269</v>
      </c>
      <c r="AM23" s="171"/>
    </row>
    <row r="24" spans="1:39" ht="13.8" x14ac:dyDescent="0.25">
      <c r="A24" s="297" t="s">
        <v>219</v>
      </c>
      <c r="B24" s="298" t="s">
        <v>270</v>
      </c>
      <c r="C24" s="330">
        <v>1</v>
      </c>
      <c r="D24" s="331"/>
      <c r="E24" s="332"/>
      <c r="F24" s="333"/>
      <c r="G24" s="334"/>
      <c r="H24" s="335"/>
      <c r="I24" s="336"/>
      <c r="J24" s="337"/>
      <c r="K24" s="338"/>
      <c r="L24" s="339">
        <f t="shared" ref="L24:L29" si="0">ROUND(J24*K24,2)</f>
        <v>0</v>
      </c>
      <c r="M24" s="340"/>
      <c r="N24" s="202">
        <f t="shared" ref="N24:N29" si="1">ROUND(L24*(1-M24),2)</f>
        <v>0</v>
      </c>
      <c r="O24" s="203"/>
      <c r="P24" s="341"/>
      <c r="Q24" s="341"/>
      <c r="R24" s="342"/>
      <c r="S24" s="343">
        <f t="shared" ref="S24:S29" si="2">ROUND((J24-P24)*(K24-Q24)*(1-M24-R24),2)</f>
        <v>0</v>
      </c>
      <c r="T24" s="344"/>
      <c r="U24" s="204"/>
      <c r="V24" s="342"/>
      <c r="W24" s="345">
        <f t="shared" ref="W24:W29" si="3">ROUND((J24-P24-T24)*(K24-Q24-U24)*(1-M24-R24-V24),2)</f>
        <v>0</v>
      </c>
      <c r="X24" s="346"/>
      <c r="Y24" s="347"/>
      <c r="Z24" s="341"/>
      <c r="AA24" s="341"/>
      <c r="AB24" s="342"/>
      <c r="AC24" s="348">
        <f t="shared" ref="AC24:AC29" si="4">ROUND((J24-P24-T24-Z24)*(K24-Q24-U24-AA24)*(1-M24-R24-V24-AB24),2)</f>
        <v>0</v>
      </c>
      <c r="AD24" s="344"/>
      <c r="AE24" s="344"/>
      <c r="AF24" s="349"/>
      <c r="AG24" s="345">
        <f t="shared" ref="AG24:AG29" si="5">ROUND((J24-P24-T24-Z24-AD24)*(K24-Q24-U24-AA24-AE24)*(1-M24-R24-V24-AB24-AF24),2)</f>
        <v>0</v>
      </c>
      <c r="AH24" s="346"/>
      <c r="AI24" s="350">
        <f t="shared" ref="AI24:AI29" si="6">AG24</f>
        <v>0</v>
      </c>
      <c r="AJ24" s="216"/>
      <c r="AK24" s="217">
        <f t="shared" ref="AK24:AK29" si="7">AI24*AJ24</f>
        <v>0</v>
      </c>
      <c r="AL24" s="218"/>
      <c r="AM24" s="171"/>
    </row>
    <row r="25" spans="1:39" ht="13.8" x14ac:dyDescent="0.25">
      <c r="A25" s="297" t="s">
        <v>219</v>
      </c>
      <c r="B25" s="298" t="s">
        <v>270</v>
      </c>
      <c r="C25" s="351">
        <f>C24+1</f>
        <v>2</v>
      </c>
      <c r="D25" s="331"/>
      <c r="E25" s="332"/>
      <c r="F25" s="333"/>
      <c r="G25" s="334"/>
      <c r="H25" s="335"/>
      <c r="I25" s="336"/>
      <c r="J25" s="337"/>
      <c r="K25" s="338"/>
      <c r="L25" s="339">
        <f t="shared" si="0"/>
        <v>0</v>
      </c>
      <c r="M25" s="340"/>
      <c r="N25" s="202">
        <f t="shared" si="1"/>
        <v>0</v>
      </c>
      <c r="O25" s="203"/>
      <c r="P25" s="341"/>
      <c r="Q25" s="341"/>
      <c r="R25" s="342"/>
      <c r="S25" s="343">
        <f t="shared" si="2"/>
        <v>0</v>
      </c>
      <c r="T25" s="344"/>
      <c r="U25" s="204"/>
      <c r="V25" s="342"/>
      <c r="W25" s="345">
        <f t="shared" si="3"/>
        <v>0</v>
      </c>
      <c r="X25" s="346"/>
      <c r="Y25" s="347"/>
      <c r="Z25" s="341"/>
      <c r="AA25" s="341"/>
      <c r="AB25" s="342"/>
      <c r="AC25" s="348">
        <f t="shared" si="4"/>
        <v>0</v>
      </c>
      <c r="AD25" s="344"/>
      <c r="AE25" s="344"/>
      <c r="AF25" s="349"/>
      <c r="AG25" s="345">
        <f t="shared" si="5"/>
        <v>0</v>
      </c>
      <c r="AH25" s="346"/>
      <c r="AI25" s="215">
        <f t="shared" si="6"/>
        <v>0</v>
      </c>
      <c r="AJ25" s="220"/>
      <c r="AK25" s="221">
        <f t="shared" si="7"/>
        <v>0</v>
      </c>
      <c r="AL25" s="222"/>
      <c r="AM25" s="171"/>
    </row>
    <row r="26" spans="1:39" ht="13.8" x14ac:dyDescent="0.25">
      <c r="A26" s="297" t="s">
        <v>219</v>
      </c>
      <c r="B26" s="298" t="s">
        <v>270</v>
      </c>
      <c r="C26" s="351">
        <f>C25+1</f>
        <v>3</v>
      </c>
      <c r="D26" s="331"/>
      <c r="E26" s="332"/>
      <c r="F26" s="333"/>
      <c r="G26" s="334"/>
      <c r="H26" s="335"/>
      <c r="I26" s="336"/>
      <c r="J26" s="337"/>
      <c r="K26" s="338"/>
      <c r="L26" s="339">
        <f t="shared" si="0"/>
        <v>0</v>
      </c>
      <c r="M26" s="340"/>
      <c r="N26" s="202">
        <f t="shared" si="1"/>
        <v>0</v>
      </c>
      <c r="O26" s="203"/>
      <c r="P26" s="341"/>
      <c r="Q26" s="341"/>
      <c r="R26" s="342"/>
      <c r="S26" s="343">
        <f t="shared" si="2"/>
        <v>0</v>
      </c>
      <c r="T26" s="344"/>
      <c r="U26" s="204"/>
      <c r="V26" s="342"/>
      <c r="W26" s="345">
        <f t="shared" si="3"/>
        <v>0</v>
      </c>
      <c r="X26" s="346"/>
      <c r="Y26" s="347"/>
      <c r="Z26" s="341"/>
      <c r="AA26" s="341"/>
      <c r="AB26" s="342"/>
      <c r="AC26" s="348">
        <f t="shared" si="4"/>
        <v>0</v>
      </c>
      <c r="AD26" s="344"/>
      <c r="AE26" s="344"/>
      <c r="AF26" s="349"/>
      <c r="AG26" s="345">
        <f t="shared" si="5"/>
        <v>0</v>
      </c>
      <c r="AH26" s="346"/>
      <c r="AI26" s="215">
        <f t="shared" si="6"/>
        <v>0</v>
      </c>
      <c r="AJ26" s="220"/>
      <c r="AK26" s="221">
        <f t="shared" si="7"/>
        <v>0</v>
      </c>
      <c r="AL26" s="222"/>
      <c r="AM26" s="171"/>
    </row>
    <row r="27" spans="1:39" ht="13.8" x14ac:dyDescent="0.25">
      <c r="A27" s="297" t="s">
        <v>219</v>
      </c>
      <c r="B27" s="298" t="s">
        <v>270</v>
      </c>
      <c r="C27" s="351">
        <f>C26+1</f>
        <v>4</v>
      </c>
      <c r="D27" s="331"/>
      <c r="E27" s="332"/>
      <c r="F27" s="333"/>
      <c r="G27" s="334"/>
      <c r="H27" s="335"/>
      <c r="I27" s="336"/>
      <c r="J27" s="337"/>
      <c r="K27" s="338"/>
      <c r="L27" s="339">
        <f t="shared" si="0"/>
        <v>0</v>
      </c>
      <c r="M27" s="340"/>
      <c r="N27" s="202">
        <f t="shared" si="1"/>
        <v>0</v>
      </c>
      <c r="O27" s="203"/>
      <c r="P27" s="341"/>
      <c r="Q27" s="341"/>
      <c r="R27" s="342"/>
      <c r="S27" s="343">
        <f t="shared" si="2"/>
        <v>0</v>
      </c>
      <c r="T27" s="344"/>
      <c r="U27" s="204"/>
      <c r="V27" s="342"/>
      <c r="W27" s="345">
        <f t="shared" si="3"/>
        <v>0</v>
      </c>
      <c r="X27" s="346"/>
      <c r="Y27" s="347"/>
      <c r="Z27" s="341"/>
      <c r="AA27" s="341"/>
      <c r="AB27" s="342"/>
      <c r="AC27" s="348">
        <f t="shared" si="4"/>
        <v>0</v>
      </c>
      <c r="AD27" s="344"/>
      <c r="AE27" s="344"/>
      <c r="AF27" s="349"/>
      <c r="AG27" s="345">
        <f t="shared" si="5"/>
        <v>0</v>
      </c>
      <c r="AH27" s="346"/>
      <c r="AI27" s="215">
        <f t="shared" si="6"/>
        <v>0</v>
      </c>
      <c r="AJ27" s="220"/>
      <c r="AK27" s="221">
        <f t="shared" si="7"/>
        <v>0</v>
      </c>
      <c r="AL27" s="222"/>
      <c r="AM27" s="171"/>
    </row>
    <row r="28" spans="1:39" ht="13.8" x14ac:dyDescent="0.25">
      <c r="A28" s="297" t="s">
        <v>219</v>
      </c>
      <c r="B28" s="298" t="s">
        <v>270</v>
      </c>
      <c r="C28" s="351">
        <f>C27+1</f>
        <v>5</v>
      </c>
      <c r="D28" s="331"/>
      <c r="E28" s="332"/>
      <c r="F28" s="333"/>
      <c r="G28" s="334"/>
      <c r="H28" s="335"/>
      <c r="I28" s="336"/>
      <c r="J28" s="337"/>
      <c r="K28" s="338"/>
      <c r="L28" s="339">
        <f t="shared" si="0"/>
        <v>0</v>
      </c>
      <c r="M28" s="340"/>
      <c r="N28" s="202">
        <f t="shared" si="1"/>
        <v>0</v>
      </c>
      <c r="O28" s="203"/>
      <c r="P28" s="341"/>
      <c r="Q28" s="341"/>
      <c r="R28" s="342"/>
      <c r="S28" s="343">
        <f t="shared" si="2"/>
        <v>0</v>
      </c>
      <c r="T28" s="344"/>
      <c r="U28" s="204"/>
      <c r="V28" s="342"/>
      <c r="W28" s="345">
        <f t="shared" si="3"/>
        <v>0</v>
      </c>
      <c r="X28" s="346"/>
      <c r="Y28" s="347"/>
      <c r="Z28" s="341"/>
      <c r="AA28" s="341"/>
      <c r="AB28" s="342"/>
      <c r="AC28" s="348">
        <f t="shared" si="4"/>
        <v>0</v>
      </c>
      <c r="AD28" s="344"/>
      <c r="AE28" s="344"/>
      <c r="AF28" s="349"/>
      <c r="AG28" s="345">
        <f t="shared" si="5"/>
        <v>0</v>
      </c>
      <c r="AH28" s="346"/>
      <c r="AI28" s="215">
        <f t="shared" si="6"/>
        <v>0</v>
      </c>
      <c r="AJ28" s="220"/>
      <c r="AK28" s="221">
        <f t="shared" si="7"/>
        <v>0</v>
      </c>
      <c r="AL28" s="222"/>
      <c r="AM28" s="171"/>
    </row>
    <row r="29" spans="1:39" ht="14.4" thickBot="1" x14ac:dyDescent="0.3">
      <c r="A29" s="297" t="s">
        <v>219</v>
      </c>
      <c r="B29" s="298" t="s">
        <v>270</v>
      </c>
      <c r="C29" s="351">
        <f>C28+1</f>
        <v>6</v>
      </c>
      <c r="D29" s="331"/>
      <c r="E29" s="332"/>
      <c r="F29" s="333"/>
      <c r="G29" s="334"/>
      <c r="H29" s="335"/>
      <c r="I29" s="336"/>
      <c r="J29" s="337"/>
      <c r="K29" s="338"/>
      <c r="L29" s="339">
        <f t="shared" si="0"/>
        <v>0</v>
      </c>
      <c r="M29" s="340"/>
      <c r="N29" s="202">
        <f t="shared" si="1"/>
        <v>0</v>
      </c>
      <c r="O29" s="203"/>
      <c r="P29" s="341"/>
      <c r="Q29" s="341"/>
      <c r="R29" s="342"/>
      <c r="S29" s="343">
        <f t="shared" si="2"/>
        <v>0</v>
      </c>
      <c r="T29" s="344"/>
      <c r="U29" s="204"/>
      <c r="V29" s="342"/>
      <c r="W29" s="345">
        <f t="shared" si="3"/>
        <v>0</v>
      </c>
      <c r="X29" s="346"/>
      <c r="Y29" s="347"/>
      <c r="Z29" s="341"/>
      <c r="AA29" s="341"/>
      <c r="AB29" s="342"/>
      <c r="AC29" s="348">
        <f t="shared" si="4"/>
        <v>0</v>
      </c>
      <c r="AD29" s="344"/>
      <c r="AE29" s="344"/>
      <c r="AF29" s="349"/>
      <c r="AG29" s="345">
        <f t="shared" si="5"/>
        <v>0</v>
      </c>
      <c r="AH29" s="346"/>
      <c r="AI29" s="215">
        <f t="shared" si="6"/>
        <v>0</v>
      </c>
      <c r="AJ29" s="220"/>
      <c r="AK29" s="221">
        <f t="shared" si="7"/>
        <v>0</v>
      </c>
      <c r="AL29" s="222"/>
      <c r="AM29" s="171"/>
    </row>
    <row r="30" spans="1:39" ht="13.8" hidden="1" x14ac:dyDescent="0.25">
      <c r="A30" s="352"/>
      <c r="B30" s="353"/>
      <c r="C30" s="354"/>
      <c r="D30" s="355"/>
      <c r="E30" s="356"/>
      <c r="F30" s="357"/>
      <c r="G30" s="358"/>
      <c r="H30" s="359"/>
      <c r="I30" s="360"/>
      <c r="J30" s="361"/>
      <c r="K30" s="362"/>
      <c r="L30" s="363"/>
      <c r="M30" s="364"/>
      <c r="N30" s="236"/>
      <c r="O30" s="237"/>
      <c r="P30" s="365"/>
      <c r="Q30" s="365"/>
      <c r="R30" s="366"/>
      <c r="S30" s="232"/>
      <c r="T30" s="363"/>
      <c r="U30" s="232"/>
      <c r="V30" s="366"/>
      <c r="W30" s="367"/>
      <c r="X30" s="368"/>
      <c r="Y30" s="369"/>
      <c r="Z30" s="365"/>
      <c r="AA30" s="365"/>
      <c r="AB30" s="366"/>
      <c r="AC30" s="365"/>
      <c r="AD30" s="363"/>
      <c r="AE30" s="363"/>
      <c r="AF30" s="370"/>
      <c r="AG30" s="367"/>
      <c r="AH30" s="368"/>
      <c r="AI30" s="240"/>
      <c r="AJ30" s="246"/>
      <c r="AK30" s="247"/>
      <c r="AL30" s="248"/>
      <c r="AM30" s="171"/>
    </row>
    <row r="31" spans="1:39" ht="14.4" hidden="1" thickBot="1" x14ac:dyDescent="0.3">
      <c r="A31" s="297" t="s">
        <v>219</v>
      </c>
      <c r="B31" s="298" t="s">
        <v>270</v>
      </c>
      <c r="C31" s="351">
        <f>C30+1</f>
        <v>1</v>
      </c>
      <c r="D31" s="331"/>
      <c r="E31" s="332"/>
      <c r="F31" s="333"/>
      <c r="G31" s="334"/>
      <c r="H31" s="335"/>
      <c r="I31" s="336"/>
      <c r="J31" s="337"/>
      <c r="K31" s="338"/>
      <c r="L31" s="339">
        <f>ROUND(J31*K31,2)</f>
        <v>0</v>
      </c>
      <c r="M31" s="340"/>
      <c r="N31" s="202">
        <f>ROUND(L31*(1-M31),2)</f>
        <v>0</v>
      </c>
      <c r="O31" s="203"/>
      <c r="P31" s="341"/>
      <c r="Q31" s="341"/>
      <c r="R31" s="342"/>
      <c r="S31" s="343">
        <f>ROUND((J31-P31)*(K31-Q31)*(1-M31-R31),2)</f>
        <v>0</v>
      </c>
      <c r="T31" s="344"/>
      <c r="U31" s="204"/>
      <c r="V31" s="342"/>
      <c r="W31" s="345">
        <f>ROUND((J31-P31-T31)*(K31-Q31-U31)*(1-M31-R31-V31),2)</f>
        <v>0</v>
      </c>
      <c r="X31" s="346"/>
      <c r="Y31" s="347"/>
      <c r="Z31" s="341"/>
      <c r="AA31" s="341"/>
      <c r="AB31" s="342"/>
      <c r="AC31" s="348">
        <f>ROUND((J31-P31-T31-Z31)*(K31-Q31-U31-AA31)*(1-M31-R31-V31-AB31),2)</f>
        <v>0</v>
      </c>
      <c r="AD31" s="344"/>
      <c r="AE31" s="344"/>
      <c r="AF31" s="349"/>
      <c r="AG31" s="345">
        <f>ROUND((J31-P31-T31-Z31-AD31)*(K31-Q31-U31-AA31-AE31)*(1-M31-R31-V31-AB31-AF31),2)</f>
        <v>0</v>
      </c>
      <c r="AH31" s="346"/>
      <c r="AI31" s="215">
        <f>AG31</f>
        <v>0</v>
      </c>
      <c r="AJ31" s="220"/>
      <c r="AK31" s="221">
        <f>AI31*AJ31</f>
        <v>0</v>
      </c>
      <c r="AL31" s="222"/>
      <c r="AM31" s="171"/>
    </row>
    <row r="32" spans="1:39" ht="14.4" hidden="1" thickBot="1" x14ac:dyDescent="0.3">
      <c r="A32" s="352" t="s">
        <v>222</v>
      </c>
      <c r="B32" s="353" t="s">
        <v>271</v>
      </c>
      <c r="C32" s="354">
        <f>C31+1</f>
        <v>2</v>
      </c>
      <c r="D32" s="355"/>
      <c r="E32" s="356"/>
      <c r="F32" s="357" t="s">
        <v>362</v>
      </c>
      <c r="G32" s="358"/>
      <c r="H32" s="359"/>
      <c r="I32" s="360"/>
      <c r="J32" s="361"/>
      <c r="K32" s="362"/>
      <c r="L32" s="363">
        <f>J32*K32</f>
        <v>0</v>
      </c>
      <c r="M32" s="364"/>
      <c r="N32" s="236">
        <f>L32*(1-M32)</f>
        <v>0</v>
      </c>
      <c r="O32" s="237"/>
      <c r="P32" s="365"/>
      <c r="Q32" s="365"/>
      <c r="R32" s="366"/>
      <c r="S32" s="232">
        <f>(J32-P32)*(K32-Q32)*(1-M32-R32)</f>
        <v>0</v>
      </c>
      <c r="T32" s="363"/>
      <c r="U32" s="232"/>
      <c r="V32" s="366"/>
      <c r="W32" s="367">
        <f>(J32-P32-T32)*(K32-Q32-U32)*(1-M32-R32-V32)</f>
        <v>0</v>
      </c>
      <c r="X32" s="368"/>
      <c r="Y32" s="369"/>
      <c r="Z32" s="365"/>
      <c r="AA32" s="365"/>
      <c r="AB32" s="366"/>
      <c r="AC32" s="365">
        <f>ROUND((J32-P32-T32-Z32)*(K32-Q32-U32-AA32)*(1-M32-R32-V32-AB32),2)</f>
        <v>0</v>
      </c>
      <c r="AD32" s="363"/>
      <c r="AE32" s="363"/>
      <c r="AF32" s="370"/>
      <c r="AG32" s="367">
        <f>(J32-P32-T32-Z32-AD32)*(K32-Q32-U32-AA32-AE32)*(1-M32-R32-V32-AB32-AF32)</f>
        <v>0</v>
      </c>
      <c r="AH32" s="368"/>
      <c r="AI32" s="270">
        <f>AG32</f>
        <v>0</v>
      </c>
      <c r="AJ32" s="271"/>
      <c r="AK32" s="272">
        <f>AI32*AJ32</f>
        <v>0</v>
      </c>
      <c r="AL32" s="273"/>
      <c r="AM32" s="171"/>
    </row>
    <row r="33" spans="1:38" ht="15" customHeight="1" thickBot="1" x14ac:dyDescent="0.3">
      <c r="A33" s="297" t="s">
        <v>219</v>
      </c>
      <c r="B33" s="298"/>
      <c r="C33" s="371"/>
      <c r="D33" s="371"/>
      <c r="E33" s="371"/>
      <c r="F33" s="371"/>
      <c r="G33" s="371"/>
      <c r="H33" s="371"/>
      <c r="I33" s="371"/>
      <c r="J33" s="371"/>
      <c r="K33" s="372" t="s">
        <v>210</v>
      </c>
      <c r="L33" s="373">
        <f>SUM(L24:L32)</f>
        <v>0</v>
      </c>
      <c r="M33" s="371"/>
      <c r="N33" s="374">
        <f>SUM(N24:N32)</f>
        <v>0</v>
      </c>
      <c r="O33" s="375"/>
      <c r="P33" s="371"/>
      <c r="Q33" s="371"/>
      <c r="R33" s="371"/>
      <c r="S33" s="376">
        <f>SUM(S24:S32)</f>
        <v>0</v>
      </c>
      <c r="T33" s="371"/>
      <c r="U33" s="371"/>
      <c r="V33" s="371"/>
      <c r="W33" s="376">
        <f>SUM(W24:W32)</f>
        <v>0</v>
      </c>
      <c r="X33" s="371"/>
      <c r="Y33" s="371"/>
      <c r="Z33" s="371"/>
      <c r="AA33" s="371"/>
      <c r="AB33" s="371"/>
      <c r="AC33" s="376">
        <f>SUM(AC24:AC32)</f>
        <v>0</v>
      </c>
      <c r="AD33" s="371"/>
      <c r="AE33" s="371"/>
      <c r="AF33" s="371"/>
      <c r="AG33" s="376">
        <f>SUM(AG24:AG32)</f>
        <v>0</v>
      </c>
      <c r="AH33" s="371"/>
      <c r="AI33" s="287"/>
      <c r="AJ33" s="287"/>
      <c r="AK33" s="377">
        <f>SUM(AK24:AK32)</f>
        <v>0</v>
      </c>
      <c r="AL33" s="287"/>
    </row>
    <row r="34" spans="1:38" ht="12.75" hidden="1" customHeight="1" x14ac:dyDescent="0.25">
      <c r="A34" s="298" t="s">
        <v>189</v>
      </c>
      <c r="B34" s="298"/>
      <c r="C34" s="298"/>
      <c r="D34" s="298"/>
      <c r="E34" s="298"/>
      <c r="F34" s="298"/>
      <c r="G34" s="298"/>
      <c r="H34" s="298"/>
      <c r="I34" s="298"/>
      <c r="J34" s="298"/>
      <c r="K34" s="298"/>
      <c r="L34" s="298"/>
      <c r="M34" s="298"/>
      <c r="N34" s="298"/>
      <c r="O34" s="298"/>
      <c r="P34" s="298"/>
      <c r="Q34" s="298"/>
      <c r="R34" s="298"/>
      <c r="S34" s="298"/>
      <c r="T34" s="298"/>
      <c r="U34" s="298"/>
      <c r="V34" s="298"/>
      <c r="W34" s="298"/>
      <c r="X34" s="298"/>
      <c r="Y34" s="298"/>
      <c r="Z34" s="298"/>
      <c r="AA34" s="298"/>
      <c r="AB34" s="298"/>
      <c r="AC34" s="298"/>
      <c r="AD34" s="298"/>
      <c r="AE34" s="298"/>
      <c r="AF34" s="298"/>
      <c r="AG34" s="298"/>
      <c r="AH34" s="298"/>
    </row>
    <row r="35" spans="1:38" ht="12.75" hidden="1" customHeight="1" x14ac:dyDescent="0.25">
      <c r="A35" s="298" t="s">
        <v>189</v>
      </c>
      <c r="B35" s="298"/>
      <c r="C35" s="298"/>
      <c r="D35" s="298"/>
      <c r="E35" s="298"/>
      <c r="F35" s="298"/>
      <c r="G35" s="298"/>
      <c r="H35" s="298"/>
      <c r="I35" s="298"/>
      <c r="J35" s="298"/>
      <c r="K35" s="298"/>
      <c r="L35" s="298"/>
      <c r="M35" s="298"/>
      <c r="N35" s="298"/>
      <c r="O35" s="298"/>
      <c r="P35" s="298"/>
      <c r="Q35" s="298"/>
      <c r="R35" s="298"/>
      <c r="S35" s="298"/>
      <c r="T35" s="298"/>
      <c r="U35" s="298"/>
      <c r="V35" s="298"/>
      <c r="W35" s="298"/>
      <c r="X35" s="298"/>
      <c r="Y35" s="298"/>
      <c r="Z35" s="298"/>
      <c r="AA35" s="298"/>
      <c r="AB35" s="298"/>
      <c r="AC35" s="298"/>
      <c r="AD35" s="298"/>
      <c r="AE35" s="298"/>
      <c r="AF35" s="298"/>
      <c r="AG35" s="298"/>
      <c r="AH35" s="298"/>
    </row>
    <row r="36" spans="1:38" ht="12.75" hidden="1" customHeight="1" x14ac:dyDescent="0.25">
      <c r="A36" s="298" t="s">
        <v>189</v>
      </c>
      <c r="B36" s="298"/>
      <c r="C36" s="378" t="s">
        <v>363</v>
      </c>
      <c r="D36" s="378"/>
      <c r="E36" s="378"/>
      <c r="F36" s="378"/>
      <c r="G36" s="379"/>
      <c r="H36" s="379"/>
      <c r="I36" s="379"/>
      <c r="J36" s="379"/>
      <c r="K36" s="379"/>
      <c r="L36" s="379"/>
      <c r="M36" s="379"/>
      <c r="N36" s="379"/>
      <c r="O36" s="298"/>
      <c r="P36" s="298"/>
      <c r="Q36" s="298"/>
      <c r="R36" s="298"/>
      <c r="S36" s="298"/>
      <c r="T36" s="298"/>
      <c r="U36" s="298"/>
      <c r="V36" s="298"/>
      <c r="W36" s="298"/>
      <c r="X36" s="298"/>
      <c r="Y36" s="298"/>
      <c r="Z36" s="298"/>
      <c r="AA36" s="298"/>
      <c r="AB36" s="298"/>
      <c r="AC36" s="298"/>
      <c r="AD36" s="298"/>
      <c r="AE36" s="298"/>
      <c r="AF36" s="298"/>
      <c r="AG36" s="298"/>
      <c r="AH36" s="298"/>
    </row>
    <row r="37" spans="1:38" ht="12.75" hidden="1" customHeight="1" x14ac:dyDescent="0.25">
      <c r="A37" s="298" t="s">
        <v>189</v>
      </c>
      <c r="B37" s="298"/>
      <c r="C37" s="298"/>
      <c r="D37" s="378"/>
      <c r="E37" s="378"/>
      <c r="F37" s="378"/>
      <c r="G37" s="379"/>
      <c r="H37" s="379"/>
      <c r="I37" s="379"/>
      <c r="J37" s="379"/>
      <c r="K37" s="379"/>
      <c r="L37" s="379"/>
      <c r="M37" s="379"/>
      <c r="N37" s="379"/>
      <c r="O37" s="298"/>
      <c r="P37" s="298"/>
      <c r="Q37" s="298"/>
      <c r="R37" s="298"/>
      <c r="S37" s="298"/>
      <c r="T37" s="298"/>
      <c r="U37" s="298"/>
      <c r="V37" s="298"/>
      <c r="W37" s="298"/>
      <c r="X37" s="298"/>
      <c r="Y37" s="298"/>
      <c r="Z37" s="298"/>
      <c r="AA37" s="298"/>
      <c r="AB37" s="298"/>
      <c r="AC37" s="298"/>
      <c r="AD37" s="298"/>
      <c r="AE37" s="298"/>
      <c r="AF37" s="298"/>
      <c r="AG37" s="298"/>
      <c r="AH37" s="298"/>
    </row>
    <row r="38" spans="1:38" ht="14.25" hidden="1" customHeight="1" x14ac:dyDescent="0.25">
      <c r="A38" s="298" t="s">
        <v>189</v>
      </c>
      <c r="B38" s="298"/>
      <c r="C38" s="379"/>
      <c r="D38" s="379"/>
      <c r="E38" s="379"/>
      <c r="F38" s="378"/>
      <c r="G38" s="379"/>
      <c r="H38" s="379"/>
      <c r="I38" s="379"/>
      <c r="J38" s="379"/>
      <c r="K38" s="379"/>
      <c r="L38" s="379"/>
      <c r="M38" s="379"/>
      <c r="N38" s="379"/>
      <c r="O38" s="297"/>
      <c r="P38" s="297"/>
      <c r="Q38" s="297"/>
      <c r="R38" s="297"/>
      <c r="S38" s="297"/>
      <c r="T38" s="297"/>
      <c r="U38" s="297"/>
      <c r="V38" s="297"/>
      <c r="W38" s="297"/>
      <c r="X38" s="297"/>
      <c r="Y38" s="297"/>
      <c r="Z38" s="297"/>
      <c r="AA38" s="297"/>
      <c r="AB38" s="297"/>
      <c r="AC38" s="297"/>
      <c r="AD38" s="297"/>
      <c r="AE38" s="297"/>
      <c r="AF38" s="297"/>
      <c r="AG38" s="297"/>
      <c r="AH38" s="297"/>
    </row>
    <row r="39" spans="1:38" ht="14.25" hidden="1" customHeight="1" x14ac:dyDescent="0.25">
      <c r="A39" s="298" t="s">
        <v>189</v>
      </c>
      <c r="B39" s="298"/>
      <c r="C39" s="998"/>
      <c r="D39" s="998"/>
      <c r="E39" s="998"/>
      <c r="F39" s="297"/>
      <c r="G39" s="998"/>
      <c r="H39" s="998"/>
      <c r="I39" s="998"/>
      <c r="J39" s="998"/>
      <c r="K39" s="998"/>
      <c r="L39" s="998"/>
      <c r="M39" s="998"/>
      <c r="N39" s="998"/>
      <c r="O39" s="297"/>
      <c r="P39" s="297"/>
      <c r="Q39" s="297"/>
      <c r="R39" s="297"/>
      <c r="S39" s="297"/>
      <c r="T39" s="297"/>
      <c r="U39" s="297"/>
      <c r="V39" s="297"/>
      <c r="W39" s="297"/>
      <c r="X39" s="297"/>
      <c r="Y39" s="297"/>
      <c r="Z39" s="297"/>
      <c r="AA39" s="297"/>
      <c r="AB39" s="297"/>
      <c r="AC39" s="297"/>
      <c r="AD39" s="297"/>
      <c r="AE39" s="297"/>
      <c r="AF39" s="297"/>
      <c r="AG39" s="297"/>
      <c r="AH39" s="297"/>
    </row>
    <row r="40" spans="1:38" ht="14.25" hidden="1" customHeight="1" x14ac:dyDescent="0.25">
      <c r="A40" s="298" t="s">
        <v>189</v>
      </c>
      <c r="B40" s="298"/>
      <c r="C40" s="991" t="s">
        <v>80</v>
      </c>
      <c r="D40" s="991"/>
      <c r="E40" s="991"/>
      <c r="F40" s="297"/>
      <c r="G40" s="991" t="s">
        <v>274</v>
      </c>
      <c r="H40" s="991"/>
      <c r="I40" s="991"/>
      <c r="J40" s="991"/>
      <c r="K40" s="991"/>
      <c r="L40" s="991"/>
      <c r="M40" s="991"/>
      <c r="N40" s="991"/>
      <c r="O40" s="297"/>
      <c r="P40" s="297"/>
      <c r="Q40" s="297"/>
      <c r="R40" s="297"/>
      <c r="S40" s="297"/>
      <c r="T40" s="297"/>
      <c r="U40" s="297"/>
      <c r="V40" s="297"/>
      <c r="W40" s="297"/>
      <c r="X40" s="297"/>
      <c r="Y40" s="297"/>
      <c r="Z40" s="297"/>
      <c r="AA40" s="297"/>
      <c r="AB40" s="297"/>
      <c r="AC40" s="297"/>
      <c r="AD40" s="297"/>
      <c r="AE40" s="297"/>
      <c r="AF40" s="297"/>
      <c r="AG40" s="297"/>
      <c r="AH40" s="297"/>
    </row>
  </sheetData>
  <sheetProtection password="C749" sheet="1" objects="1" scenarios="1"/>
  <mergeCells count="24">
    <mergeCell ref="F7:G7"/>
    <mergeCell ref="C12:E12"/>
    <mergeCell ref="F12:G12"/>
    <mergeCell ref="O22:X22"/>
    <mergeCell ref="C9:E9"/>
    <mergeCell ref="F9:G9"/>
    <mergeCell ref="C10:E10"/>
    <mergeCell ref="C15:E15"/>
    <mergeCell ref="C40:E40"/>
    <mergeCell ref="G40:N40"/>
    <mergeCell ref="C16:E16"/>
    <mergeCell ref="C22:N22"/>
    <mergeCell ref="C39:E39"/>
    <mergeCell ref="G39:N39"/>
    <mergeCell ref="AI22:AL22"/>
    <mergeCell ref="C1:N1"/>
    <mergeCell ref="C3:E3"/>
    <mergeCell ref="F3:G3"/>
    <mergeCell ref="C5:E5"/>
    <mergeCell ref="F5:G5"/>
    <mergeCell ref="C18:G18"/>
    <mergeCell ref="F10:G10"/>
    <mergeCell ref="Z22:AH22"/>
    <mergeCell ref="C7:E7"/>
  </mergeCells>
  <phoneticPr fontId="0" type="noConversion"/>
  <conditionalFormatting sqref="S33 AC33">
    <cfRule type="cellIs" dxfId="90" priority="1" stopIfTrue="1" operator="notBetween">
      <formula>0</formula>
      <formula>$N33</formula>
    </cfRule>
  </conditionalFormatting>
  <conditionalFormatting sqref="W33">
    <cfRule type="cellIs" dxfId="89" priority="2" stopIfTrue="1" operator="notBetween">
      <formula>0</formula>
      <formula>$S33</formula>
    </cfRule>
  </conditionalFormatting>
  <conditionalFormatting sqref="AG33">
    <cfRule type="cellIs" dxfId="88" priority="3" stopIfTrue="1" operator="notBetween">
      <formula>0</formula>
      <formula>$AC33</formula>
    </cfRule>
  </conditionalFormatting>
  <conditionalFormatting sqref="T24:V32 AD24:AF32 X24:AB32 AH24:AH32 C24:C32 E24:R32 D32">
    <cfRule type="expression" dxfId="87" priority="4" stopIfTrue="1">
      <formula>NOT(ISBLANK($Y24))</formula>
    </cfRule>
  </conditionalFormatting>
  <conditionalFormatting sqref="S24:S32 AC24:AC32">
    <cfRule type="cellIs" dxfId="86" priority="5" stopIfTrue="1" operator="notBetween">
      <formula>0</formula>
      <formula>$N24</formula>
    </cfRule>
    <cfRule type="expression" dxfId="85" priority="6" stopIfTrue="1">
      <formula>NOT(ISBLANK($Y24))</formula>
    </cfRule>
  </conditionalFormatting>
  <conditionalFormatting sqref="W24:W32">
    <cfRule type="cellIs" dxfId="84" priority="7" stopIfTrue="1" operator="notBetween">
      <formula>0</formula>
      <formula>$S24</formula>
    </cfRule>
    <cfRule type="expression" dxfId="83" priority="8" stopIfTrue="1">
      <formula>NOT(ISBLANK($Y24))</formula>
    </cfRule>
  </conditionalFormatting>
  <conditionalFormatting sqref="AG24:AG32">
    <cfRule type="cellIs" dxfId="82" priority="9" stopIfTrue="1" operator="notBetween">
      <formula>0</formula>
      <formula>$AC24</formula>
    </cfRule>
    <cfRule type="expression" dxfId="81" priority="10" stopIfTrue="1">
      <formula>NOT(ISBLANK($Y24))</formula>
    </cfRule>
  </conditionalFormatting>
  <conditionalFormatting sqref="D24:D29 D31">
    <cfRule type="expression" dxfId="80" priority="11" stopIfTrue="1">
      <formula>AND(NOT(ISBLANK($Y24)),OR(D24&lt;F$16,D24&gt;G$16))</formula>
    </cfRule>
    <cfRule type="cellIs" dxfId="79" priority="12" stopIfTrue="1" operator="notBetween">
      <formula>$F$16</formula>
      <formula>$G$16</formula>
    </cfRule>
    <cfRule type="expression" dxfId="78" priority="13" stopIfTrue="1">
      <formula>"NICHT(ISTLEER($Y24))"</formula>
    </cfRule>
  </conditionalFormatting>
  <conditionalFormatting sqref="AI24:AI32">
    <cfRule type="expression" dxfId="77" priority="14" stopIfTrue="1">
      <formula>IF(AND(AI24 &lt;&gt;#REF!),NOT(ISBLANK(AI24)))</formula>
    </cfRule>
  </conditionalFormatting>
  <conditionalFormatting sqref="F16 C17:F17 F19">
    <cfRule type="cellIs" dxfId="76" priority="15" stopIfTrue="1" operator="greaterThan">
      <formula>$G$16</formula>
    </cfRule>
  </conditionalFormatting>
  <conditionalFormatting sqref="G16:G17 G19">
    <cfRule type="cellIs" dxfId="75" priority="16" stopIfTrue="1" operator="lessThan">
      <formula>$F$16</formula>
    </cfRule>
  </conditionalFormatting>
  <dataValidations count="2">
    <dataValidation type="date" allowBlank="1" showInputMessage="1" showErrorMessage="1" errorTitle="Fehler" error="Das Datum muss zwischen 1.1.2014 und 30.06.2025 liegen" sqref="F16:G16">
      <formula1>41640</formula1>
      <formula2>45838</formula2>
    </dataValidation>
    <dataValidation type="list" allowBlank="1" showInputMessage="1" showErrorMessage="1" sqref="I24:I32">
      <formula1>gblUnits_ItemUnits</formula1>
    </dataValidation>
  </dataValidations>
  <pageMargins left="0.78740157499999996" right="0.78740157499999996" top="0.984251969" bottom="0.984251969" header="0.4921259845" footer="0.4921259845"/>
  <pageSetup paperSize="9" orientation="portrait" r:id="rId1"/>
  <headerFooter alignWithMargins="0">
    <oddFooter>&amp;LStandardkosten&amp;CVersion 13b / Juni 2021&amp;RSeite &amp;P von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5" r:id="rId4" name="Button_AddReceipt">
              <controlPr defaultSize="0" print="0" autoFill="0" autoPict="0" macro="[0]!StdCost_InsertReceiptLine_OnClick">
                <anchor moveWithCells="1">
                  <from>
                    <xdr:col>4</xdr:col>
                    <xdr:colOff>419100</xdr:colOff>
                    <xdr:row>21</xdr:row>
                    <xdr:rowOff>45720</xdr:rowOff>
                  </from>
                  <to>
                    <xdr:col>5</xdr:col>
                    <xdr:colOff>7620</xdr:colOff>
                    <xdr:row>21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" r:id="rId5" name="Button_DelReceipt">
              <controlPr defaultSize="0" print="0" autoFill="0" autoPict="0" macro="[0]!StdCost_DeleteReceiptLine_OnClick">
                <anchor moveWithCells="1">
                  <from>
                    <xdr:col>5</xdr:col>
                    <xdr:colOff>198120</xdr:colOff>
                    <xdr:row>21</xdr:row>
                    <xdr:rowOff>45720</xdr:rowOff>
                  </from>
                  <to>
                    <xdr:col>5</xdr:col>
                    <xdr:colOff>1264920</xdr:colOff>
                    <xdr:row>21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7" r:id="rId6" name="Button_EraseAll">
              <controlPr defaultSize="0" print="0" autoFill="0" autoPict="0" macro="[0]!StdCost_EraseAllData">
                <anchor moveWithCells="1">
                  <from>
                    <xdr:col>7</xdr:col>
                    <xdr:colOff>137160</xdr:colOff>
                    <xdr:row>2</xdr:row>
                    <xdr:rowOff>7620</xdr:rowOff>
                  </from>
                  <to>
                    <xdr:col>8</xdr:col>
                    <xdr:colOff>83820</xdr:colOff>
                    <xdr:row>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8" r:id="rId7" name="Button_SelectModeVWKPrint">
              <controlPr defaultSize="0" print="0" autoFill="0" autoPict="0" macro="[0]!StdCost_SelectViewModeVWKPrint_OnClick">
                <anchor moveWithCells="1">
                  <from>
                    <xdr:col>4</xdr:col>
                    <xdr:colOff>861060</xdr:colOff>
                    <xdr:row>17</xdr:row>
                    <xdr:rowOff>190500</xdr:rowOff>
                  </from>
                  <to>
                    <xdr:col>5</xdr:col>
                    <xdr:colOff>129540</xdr:colOff>
                    <xdr:row>18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9" r:id="rId8" name="Button_SelectModeVWKFull">
              <controlPr defaultSize="0" print="0" autoFill="0" autoPict="0" macro="[0]!StdCost_SelectViewModeVWKAll_OnClick">
                <anchor moveWithCells="1">
                  <from>
                    <xdr:col>4</xdr:col>
                    <xdr:colOff>15240</xdr:colOff>
                    <xdr:row>17</xdr:row>
                    <xdr:rowOff>190500</xdr:rowOff>
                  </from>
                  <to>
                    <xdr:col>4</xdr:col>
                    <xdr:colOff>754380</xdr:colOff>
                    <xdr:row>18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0" r:id="rId9" name="Button_SelectModeVOKPrint">
              <controlPr defaultSize="0" print="0" autoFill="0" autoPict="0" macro="[0]!StdCost_SelectViewModeVOKPrint_OnClick">
                <anchor moveWithCells="1">
                  <from>
                    <xdr:col>6</xdr:col>
                    <xdr:colOff>304800</xdr:colOff>
                    <xdr:row>17</xdr:row>
                    <xdr:rowOff>190500</xdr:rowOff>
                  </from>
                  <to>
                    <xdr:col>6</xdr:col>
                    <xdr:colOff>1043940</xdr:colOff>
                    <xdr:row>18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1" r:id="rId10" name="Button_SelectModeVOKFull">
              <controlPr defaultSize="0" print="0" autoFill="0" autoPict="0" macro="[0]!StdCost_SelectViewModeVOKAll_OnClick">
                <anchor moveWithCells="1">
                  <from>
                    <xdr:col>5</xdr:col>
                    <xdr:colOff>845820</xdr:colOff>
                    <xdr:row>17</xdr:row>
                    <xdr:rowOff>190500</xdr:rowOff>
                  </from>
                  <to>
                    <xdr:col>6</xdr:col>
                    <xdr:colOff>114300</xdr:colOff>
                    <xdr:row>18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2" r:id="rId11" name="Button_UnlockAll">
              <controlPr defaultSize="0" print="0" autoFill="0" autoPict="0" macro="[0]!UnprotectAllSheets">
                <anchor moveWithCells="1">
                  <from>
                    <xdr:col>8</xdr:col>
                    <xdr:colOff>312420</xdr:colOff>
                    <xdr:row>2</xdr:row>
                    <xdr:rowOff>7620</xdr:rowOff>
                  </from>
                  <to>
                    <xdr:col>9</xdr:col>
                    <xdr:colOff>259080</xdr:colOff>
                    <xdr:row>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3" r:id="rId12" name="Button_SelectModeUser">
              <controlPr defaultSize="0" print="0" autoFill="0" autoPict="0" macro="[0]!StdCost_SelectViewModeUser_OnClick">
                <anchor moveWithCells="1">
                  <from>
                    <xdr:col>2</xdr:col>
                    <xdr:colOff>160020</xdr:colOff>
                    <xdr:row>17</xdr:row>
                    <xdr:rowOff>190500</xdr:rowOff>
                  </from>
                  <to>
                    <xdr:col>3</xdr:col>
                    <xdr:colOff>358140</xdr:colOff>
                    <xdr:row>18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4" r:id="rId13" name="Button_LockAll">
              <controlPr defaultSize="0" print="0" autoFill="0" autoPict="0" macro="[0]!ProtectAllSheets">
                <anchor moveWithCells="1">
                  <from>
                    <xdr:col>8</xdr:col>
                    <xdr:colOff>312420</xdr:colOff>
                    <xdr:row>6</xdr:row>
                    <xdr:rowOff>7620</xdr:rowOff>
                  </from>
                  <to>
                    <xdr:col>9</xdr:col>
                    <xdr:colOff>259080</xdr:colOff>
                    <xdr:row>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5" r:id="rId14" name="Button_DuplicateSheet">
              <controlPr defaultSize="0" print="0" autoFill="0" autoPict="0" macro="[0]!DuplicateStdCostUserSheet_OnClick">
                <anchor moveWithCells="1">
                  <from>
                    <xdr:col>7</xdr:col>
                    <xdr:colOff>137160</xdr:colOff>
                    <xdr:row>6</xdr:row>
                    <xdr:rowOff>7620</xdr:rowOff>
                  </from>
                  <to>
                    <xdr:col>8</xdr:col>
                    <xdr:colOff>83820</xdr:colOff>
                    <xdr:row>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6" r:id="rId15" name="Button_AddMultipleReceipts">
              <controlPr defaultSize="0" print="0" autoFill="0" autoPict="0" macro="[0]!StdCost_InsertMultipleReceiptLines_OnClick">
                <anchor moveWithCells="1">
                  <from>
                    <xdr:col>6</xdr:col>
                    <xdr:colOff>0</xdr:colOff>
                    <xdr:row>21</xdr:row>
                    <xdr:rowOff>45720</xdr:rowOff>
                  </from>
                  <to>
                    <xdr:col>6</xdr:col>
                    <xdr:colOff>1066800</xdr:colOff>
                    <xdr:row>21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7" r:id="rId16" name="RadioButton_TaxDeductEnable">
              <controlPr defaultSize="0" autoFill="0" autoLine="0" autoPict="0" macro="[0]!StdCost_RadioButton_TaxDeduct_OnClick">
                <anchor moveWithCells="1">
                  <from>
                    <xdr:col>6</xdr:col>
                    <xdr:colOff>152400</xdr:colOff>
                    <xdr:row>10</xdr:row>
                    <xdr:rowOff>60960</xdr:rowOff>
                  </from>
                  <to>
                    <xdr:col>6</xdr:col>
                    <xdr:colOff>464820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8" r:id="rId17" name="RadioButton_TaxDeductDisable">
              <controlPr defaultSize="0" autoFill="0" autoLine="0" autoPict="0" macro="[0]!StdCost_RadioButton_TaxDeduct_OnClick">
                <anchor moveWithCells="1">
                  <from>
                    <xdr:col>6</xdr:col>
                    <xdr:colOff>556260</xdr:colOff>
                    <xdr:row>10</xdr:row>
                    <xdr:rowOff>60960</xdr:rowOff>
                  </from>
                  <to>
                    <xdr:col>6</xdr:col>
                    <xdr:colOff>998220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9" r:id="rId18" name="Button_RemoveMacros">
              <controlPr defaultSize="0" print="0" autoFill="0" autoPict="0" macro="[0]!StdCost_RemoveMacros_OnClick">
                <anchor moveWithCells="1">
                  <from>
                    <xdr:col>7</xdr:col>
                    <xdr:colOff>160020</xdr:colOff>
                    <xdr:row>11</xdr:row>
                    <xdr:rowOff>15240</xdr:rowOff>
                  </from>
                  <to>
                    <xdr:col>8</xdr:col>
                    <xdr:colOff>99060</xdr:colOff>
                    <xdr:row>14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0" r:id="rId19" name="Button_ExportToLEW">
              <controlPr defaultSize="0" print="0" autoFill="0" autoPict="0" macro="[0]!StdCost_ExportToLEW_OnClick">
                <anchor moveWithCells="1">
                  <from>
                    <xdr:col>7</xdr:col>
                    <xdr:colOff>160020</xdr:colOff>
                    <xdr:row>15</xdr:row>
                    <xdr:rowOff>129540</xdr:rowOff>
                  </from>
                  <to>
                    <xdr:col>8</xdr:col>
                    <xdr:colOff>99060</xdr:colOff>
                    <xdr:row>17</xdr:row>
                    <xdr:rowOff>175260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tandardkostenLEW"/>
  <dimension ref="A1:J2"/>
  <sheetViews>
    <sheetView showGridLines="0" workbookViewId="0">
      <selection activeCell="C1" sqref="C1"/>
    </sheetView>
  </sheetViews>
  <sheetFormatPr baseColWidth="10" defaultRowHeight="13.2" x14ac:dyDescent="0.25"/>
  <cols>
    <col min="2" max="2" width="20.5546875" customWidth="1"/>
    <col min="3" max="3" width="23" customWidth="1"/>
    <col min="4" max="4" width="17.109375" customWidth="1"/>
    <col min="5" max="5" width="15.88671875" customWidth="1"/>
    <col min="6" max="6" width="14.88671875" customWidth="1"/>
    <col min="9" max="9" width="16.6640625" customWidth="1"/>
    <col min="10" max="10" width="11.6640625" customWidth="1"/>
  </cols>
  <sheetData>
    <row r="1" spans="1:10" x14ac:dyDescent="0.25">
      <c r="A1" t="s">
        <v>275</v>
      </c>
      <c r="B1" t="s">
        <v>364</v>
      </c>
      <c r="C1" t="s">
        <v>365</v>
      </c>
      <c r="D1" t="s">
        <v>279</v>
      </c>
      <c r="E1" t="s">
        <v>280</v>
      </c>
      <c r="F1" t="s">
        <v>277</v>
      </c>
      <c r="G1" t="s">
        <v>366</v>
      </c>
      <c r="H1" t="s">
        <v>367</v>
      </c>
      <c r="I1" t="s">
        <v>368</v>
      </c>
      <c r="J1" t="s">
        <v>286</v>
      </c>
    </row>
    <row r="2" spans="1:10" x14ac:dyDescent="0.25">
      <c r="A2">
        <v>1</v>
      </c>
      <c r="B2" t="s">
        <v>369</v>
      </c>
      <c r="C2" t="s">
        <v>370</v>
      </c>
      <c r="D2" t="s">
        <v>371</v>
      </c>
      <c r="E2" t="s">
        <v>372</v>
      </c>
      <c r="F2" s="295">
        <v>43101</v>
      </c>
      <c r="G2" t="s">
        <v>324</v>
      </c>
      <c r="H2">
        <v>20</v>
      </c>
      <c r="I2">
        <v>12</v>
      </c>
      <c r="J2">
        <v>50</v>
      </c>
    </row>
  </sheetData>
  <sheetProtection password="C749" sheet="1" objects="1" scenarios="1"/>
  <phoneticPr fontId="49" type="noConversion"/>
  <pageMargins left="0.78740157499999996" right="0.78740157499999996" top="0.984251969" bottom="0.984251969" header="0.4921259845" footer="0.492125984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UnbareSachleistungen">
    <pageSetUpPr autoPageBreaks="0"/>
  </sheetPr>
  <dimension ref="A1:AL56"/>
  <sheetViews>
    <sheetView showGridLines="0" topLeftCell="C1" workbookViewId="0">
      <selection activeCell="F16" sqref="F16:G16"/>
    </sheetView>
  </sheetViews>
  <sheetFormatPr baseColWidth="10" defaultRowHeight="13.2" x14ac:dyDescent="0.25"/>
  <cols>
    <col min="1" max="2" width="11.44140625" hidden="1" customWidth="1"/>
    <col min="3" max="3" width="9.88671875" customWidth="1"/>
    <col min="4" max="4" width="12.44140625" customWidth="1"/>
    <col min="5" max="5" width="25.5546875" customWidth="1"/>
    <col min="6" max="6" width="34.109375" customWidth="1"/>
    <col min="7" max="7" width="18.109375" customWidth="1"/>
    <col min="8" max="13" width="17.109375" customWidth="1"/>
    <col min="14" max="22" width="17.109375" hidden="1" customWidth="1"/>
    <col min="23" max="24" width="28.5546875" hidden="1" customWidth="1"/>
    <col min="25" max="28" width="17.109375" hidden="1" customWidth="1"/>
    <col min="29" max="29" width="18.88671875" hidden="1" customWidth="1"/>
    <col min="30" max="32" width="17.109375" hidden="1" customWidth="1"/>
    <col min="33" max="33" width="32.6640625" hidden="1" customWidth="1"/>
    <col min="34" max="36" width="17.109375" hidden="1" customWidth="1"/>
    <col min="37" max="37" width="28.5546875" hidden="1" customWidth="1"/>
    <col min="38" max="38" width="0" hidden="1" customWidth="1"/>
  </cols>
  <sheetData>
    <row r="1" spans="1:33" ht="21.75" customHeight="1" x14ac:dyDescent="0.4">
      <c r="A1" s="297" t="s">
        <v>219</v>
      </c>
      <c r="B1" s="298"/>
      <c r="C1" s="1022" t="s">
        <v>373</v>
      </c>
      <c r="D1" s="1022"/>
      <c r="E1" s="1022"/>
      <c r="F1" s="1022"/>
      <c r="G1" s="1022"/>
      <c r="H1" s="1022"/>
      <c r="I1" s="1022"/>
      <c r="J1" s="1022"/>
      <c r="K1" s="1022"/>
      <c r="L1" s="1022"/>
      <c r="M1" s="1022"/>
      <c r="N1" s="299"/>
      <c r="O1" s="299"/>
      <c r="P1" s="299"/>
      <c r="Q1" s="299"/>
      <c r="R1" s="299"/>
      <c r="S1" s="299"/>
      <c r="T1" s="299"/>
      <c r="U1" s="299"/>
      <c r="V1" s="299"/>
      <c r="W1" s="299"/>
      <c r="X1" s="299"/>
      <c r="Y1" s="299"/>
      <c r="Z1" s="299"/>
      <c r="AA1" s="299"/>
      <c r="AB1" s="299"/>
      <c r="AC1" s="299"/>
      <c r="AD1" s="299"/>
      <c r="AE1" s="299"/>
      <c r="AF1" s="299"/>
    </row>
    <row r="2" spans="1:33" ht="14.25" customHeight="1" x14ac:dyDescent="0.3">
      <c r="A2" s="297" t="s">
        <v>219</v>
      </c>
      <c r="B2" s="298"/>
      <c r="C2" s="299"/>
      <c r="D2" s="299"/>
      <c r="E2" s="299"/>
      <c r="F2" s="299"/>
      <c r="G2" s="299"/>
      <c r="H2" s="299"/>
      <c r="I2" s="299"/>
      <c r="J2" s="299"/>
      <c r="K2" s="299"/>
      <c r="L2" s="299"/>
      <c r="M2" s="152" t="s">
        <v>83</v>
      </c>
      <c r="N2" s="299"/>
      <c r="O2" s="299"/>
      <c r="P2" s="299"/>
      <c r="Q2" s="299"/>
      <c r="R2" s="299"/>
      <c r="S2" s="299"/>
      <c r="T2" s="299"/>
      <c r="U2" s="299"/>
      <c r="V2" s="299"/>
      <c r="W2" s="299"/>
      <c r="X2" s="299"/>
      <c r="Y2" s="299"/>
      <c r="Z2" s="299"/>
      <c r="AA2" s="299"/>
      <c r="AB2" s="299"/>
      <c r="AC2" s="299"/>
      <c r="AD2" s="299"/>
      <c r="AE2" s="299"/>
      <c r="AF2" s="299"/>
      <c r="AG2" s="299"/>
    </row>
    <row r="3" spans="1:33" ht="16.5" customHeight="1" x14ac:dyDescent="0.25">
      <c r="A3" s="297" t="s">
        <v>219</v>
      </c>
      <c r="B3" s="298"/>
      <c r="C3" s="924" t="s">
        <v>180</v>
      </c>
      <c r="D3" s="982"/>
      <c r="E3" s="982"/>
      <c r="F3" s="975"/>
      <c r="G3" s="983"/>
      <c r="H3" s="297"/>
      <c r="I3" s="297"/>
      <c r="J3" s="297"/>
      <c r="K3" s="297"/>
      <c r="L3" s="297"/>
      <c r="M3" s="297"/>
      <c r="N3" s="297"/>
      <c r="O3" s="297"/>
      <c r="P3" s="297"/>
      <c r="Q3" s="297"/>
      <c r="R3" s="297"/>
      <c r="S3" s="297"/>
      <c r="T3" s="297"/>
      <c r="U3" s="297"/>
      <c r="V3" s="297"/>
      <c r="W3" s="297"/>
      <c r="X3" s="297"/>
      <c r="Y3" s="297"/>
      <c r="Z3" s="297"/>
      <c r="AA3" s="297"/>
      <c r="AB3" s="297"/>
      <c r="AC3" s="297"/>
      <c r="AD3" s="297"/>
      <c r="AE3" s="297"/>
      <c r="AF3" s="297"/>
      <c r="AG3" s="297"/>
    </row>
    <row r="4" spans="1:33" ht="6.75" customHeight="1" x14ac:dyDescent="0.3">
      <c r="A4" s="297" t="s">
        <v>219</v>
      </c>
      <c r="B4" s="298"/>
      <c r="C4" s="299"/>
      <c r="D4" s="299"/>
      <c r="E4" s="300"/>
      <c r="F4" s="300"/>
      <c r="G4" s="297"/>
      <c r="H4" s="297"/>
      <c r="I4" s="297"/>
      <c r="J4" s="297"/>
      <c r="K4" s="297"/>
      <c r="L4" s="297"/>
      <c r="M4" s="297"/>
      <c r="N4" s="297"/>
      <c r="O4" s="297"/>
      <c r="P4" s="297"/>
      <c r="Q4" s="297"/>
      <c r="R4" s="297"/>
      <c r="S4" s="297"/>
      <c r="T4" s="297"/>
      <c r="U4" s="297"/>
      <c r="V4" s="297"/>
      <c r="W4" s="297"/>
      <c r="X4" s="297"/>
      <c r="Y4" s="297"/>
      <c r="Z4" s="297"/>
      <c r="AA4" s="297"/>
      <c r="AB4" s="297"/>
      <c r="AC4" s="297"/>
      <c r="AD4" s="297"/>
      <c r="AE4" s="297"/>
      <c r="AF4" s="297"/>
      <c r="AG4" s="297"/>
    </row>
    <row r="5" spans="1:33" ht="16.5" customHeight="1" x14ac:dyDescent="0.25">
      <c r="A5" s="297" t="s">
        <v>219</v>
      </c>
      <c r="B5" s="298"/>
      <c r="C5" s="924" t="s">
        <v>181</v>
      </c>
      <c r="D5" s="982"/>
      <c r="E5" s="982"/>
      <c r="F5" s="975"/>
      <c r="G5" s="983"/>
      <c r="H5" s="297"/>
      <c r="I5" s="297"/>
      <c r="J5" s="297"/>
      <c r="K5" s="297"/>
      <c r="L5" s="297"/>
      <c r="M5" s="297"/>
      <c r="N5" s="297"/>
      <c r="O5" s="297"/>
      <c r="P5" s="297"/>
      <c r="Q5" s="297"/>
      <c r="R5" s="297"/>
      <c r="S5" s="297"/>
      <c r="T5" s="297"/>
      <c r="U5" s="297"/>
      <c r="V5" s="297"/>
      <c r="W5" s="297"/>
      <c r="X5" s="297"/>
      <c r="Y5" s="297"/>
      <c r="Z5" s="297"/>
      <c r="AA5" s="297"/>
      <c r="AB5" s="297"/>
      <c r="AC5" s="297"/>
      <c r="AD5" s="297"/>
      <c r="AE5" s="297"/>
      <c r="AF5" s="297"/>
      <c r="AG5" s="297"/>
    </row>
    <row r="6" spans="1:33" ht="6.75" customHeight="1" x14ac:dyDescent="0.3">
      <c r="A6" s="297" t="s">
        <v>219</v>
      </c>
      <c r="B6" s="298"/>
      <c r="C6" s="299"/>
      <c r="D6" s="299"/>
      <c r="E6" s="300"/>
      <c r="F6" s="300"/>
      <c r="G6" s="297"/>
      <c r="H6" s="297"/>
      <c r="I6" s="297"/>
      <c r="J6" s="297"/>
      <c r="K6" s="297"/>
      <c r="L6" s="297"/>
      <c r="M6" s="297"/>
      <c r="N6" s="297"/>
      <c r="O6" s="297"/>
      <c r="P6" s="297"/>
      <c r="Q6" s="297"/>
      <c r="R6" s="297"/>
      <c r="S6" s="297"/>
      <c r="T6" s="297"/>
      <c r="U6" s="297"/>
      <c r="V6" s="297"/>
      <c r="W6" s="297"/>
      <c r="X6" s="297"/>
      <c r="Y6" s="297"/>
      <c r="Z6" s="297"/>
      <c r="AA6" s="297"/>
      <c r="AB6" s="297"/>
      <c r="AC6" s="297"/>
      <c r="AD6" s="297"/>
      <c r="AE6" s="297"/>
      <c r="AF6" s="297"/>
      <c r="AG6" s="297"/>
    </row>
    <row r="7" spans="1:33" ht="16.5" customHeight="1" x14ac:dyDescent="0.25">
      <c r="A7" s="297" t="s">
        <v>219</v>
      </c>
      <c r="B7" s="298"/>
      <c r="C7" s="924" t="s">
        <v>182</v>
      </c>
      <c r="D7" s="982"/>
      <c r="E7" s="982"/>
      <c r="F7" s="975"/>
      <c r="G7" s="983"/>
      <c r="H7" s="297"/>
      <c r="I7" s="297"/>
      <c r="J7" s="297"/>
      <c r="K7" s="297"/>
      <c r="L7" s="297"/>
      <c r="M7" s="297"/>
      <c r="N7" s="297"/>
      <c r="O7" s="297"/>
      <c r="P7" s="297"/>
      <c r="Q7" s="297"/>
      <c r="R7" s="297"/>
      <c r="S7" s="297"/>
      <c r="T7" s="297"/>
      <c r="U7" s="297"/>
      <c r="V7" s="297"/>
      <c r="W7" s="297"/>
      <c r="X7" s="297"/>
      <c r="Y7" s="297"/>
      <c r="Z7" s="297"/>
      <c r="AA7" s="297"/>
      <c r="AB7" s="297"/>
      <c r="AC7" s="297"/>
      <c r="AD7" s="297"/>
      <c r="AE7" s="297"/>
      <c r="AF7" s="297"/>
      <c r="AG7" s="297"/>
    </row>
    <row r="8" spans="1:33" ht="6.75" customHeight="1" x14ac:dyDescent="0.25">
      <c r="A8" s="297" t="s">
        <v>219</v>
      </c>
      <c r="B8" s="298"/>
      <c r="C8" s="301"/>
      <c r="D8" s="301"/>
      <c r="E8" s="301"/>
      <c r="F8" s="301"/>
      <c r="G8" s="297"/>
      <c r="H8" s="297"/>
      <c r="I8" s="297"/>
      <c r="J8" s="297"/>
      <c r="K8" s="297"/>
      <c r="L8" s="297"/>
      <c r="M8" s="297"/>
      <c r="N8" s="297"/>
      <c r="O8" s="297"/>
      <c r="P8" s="297"/>
      <c r="Q8" s="297"/>
      <c r="R8" s="297"/>
      <c r="S8" s="297"/>
      <c r="T8" s="297"/>
      <c r="U8" s="297"/>
      <c r="V8" s="297"/>
      <c r="W8" s="297"/>
      <c r="X8" s="297"/>
      <c r="Y8" s="297"/>
      <c r="Z8" s="297"/>
      <c r="AA8" s="297"/>
      <c r="AB8" s="297"/>
      <c r="AC8" s="297"/>
      <c r="AD8" s="297"/>
      <c r="AE8" s="297"/>
      <c r="AF8" s="297"/>
      <c r="AG8" s="297"/>
    </row>
    <row r="9" spans="1:33" ht="16.5" customHeight="1" x14ac:dyDescent="0.25">
      <c r="A9" s="297" t="s">
        <v>219</v>
      </c>
      <c r="B9" s="298"/>
      <c r="C9" s="924" t="s">
        <v>220</v>
      </c>
      <c r="D9" s="982"/>
      <c r="E9" s="982"/>
      <c r="F9" s="975"/>
      <c r="G9" s="983"/>
      <c r="H9" s="297"/>
      <c r="I9" s="297"/>
      <c r="J9" s="297"/>
      <c r="K9" s="297"/>
      <c r="L9" s="297"/>
      <c r="M9" s="297"/>
      <c r="N9" s="297"/>
      <c r="O9" s="297"/>
      <c r="P9" s="297"/>
      <c r="Q9" s="297"/>
      <c r="R9" s="297"/>
      <c r="S9" s="297"/>
      <c r="T9" s="297"/>
      <c r="U9" s="297"/>
      <c r="V9" s="297"/>
      <c r="W9" s="297"/>
      <c r="X9" s="297"/>
      <c r="Y9" s="297"/>
      <c r="Z9" s="297"/>
      <c r="AA9" s="297"/>
      <c r="AB9" s="297"/>
      <c r="AC9" s="297"/>
      <c r="AD9" s="297"/>
      <c r="AE9" s="297"/>
      <c r="AF9" s="297"/>
      <c r="AG9" s="297"/>
    </row>
    <row r="10" spans="1:33" ht="16.5" hidden="1" customHeight="1" x14ac:dyDescent="0.25">
      <c r="A10" s="297"/>
      <c r="B10" s="298"/>
      <c r="C10" s="957"/>
      <c r="D10" s="957"/>
      <c r="E10" s="957"/>
      <c r="F10" s="987"/>
      <c r="G10" s="987"/>
      <c r="H10" s="297"/>
      <c r="I10" s="297"/>
      <c r="J10" s="297"/>
      <c r="K10" s="297"/>
      <c r="L10" s="297"/>
      <c r="M10" s="297"/>
      <c r="N10" s="297"/>
      <c r="O10" s="297"/>
      <c r="P10" s="297"/>
      <c r="Q10" s="297"/>
      <c r="R10" s="297"/>
      <c r="S10" s="297"/>
      <c r="T10" s="297"/>
      <c r="U10" s="297"/>
      <c r="V10" s="297"/>
      <c r="W10" s="297"/>
      <c r="X10" s="297"/>
      <c r="Y10" s="297"/>
      <c r="Z10" s="297"/>
      <c r="AA10" s="297"/>
      <c r="AB10" s="297"/>
      <c r="AC10" s="297"/>
      <c r="AD10" s="297"/>
      <c r="AE10" s="297"/>
      <c r="AF10" s="297"/>
      <c r="AG10" s="297"/>
    </row>
    <row r="11" spans="1:33" ht="6.75" customHeight="1" x14ac:dyDescent="0.25">
      <c r="A11" s="297" t="s">
        <v>219</v>
      </c>
      <c r="B11" s="298"/>
      <c r="C11" s="301"/>
      <c r="D11" s="301"/>
      <c r="E11" s="301"/>
      <c r="F11" s="301"/>
      <c r="G11" s="297"/>
      <c r="H11" s="297"/>
      <c r="I11" s="297"/>
      <c r="J11" s="297"/>
      <c r="K11" s="297"/>
      <c r="L11" s="297"/>
      <c r="M11" s="297"/>
      <c r="N11" s="297"/>
      <c r="O11" s="297"/>
      <c r="P11" s="297"/>
      <c r="Q11" s="297"/>
      <c r="R11" s="297"/>
      <c r="S11" s="297"/>
      <c r="T11" s="297"/>
      <c r="U11" s="297"/>
      <c r="V11" s="297"/>
      <c r="W11" s="297"/>
      <c r="X11" s="297"/>
      <c r="Y11" s="297"/>
      <c r="Z11" s="297"/>
      <c r="AA11" s="297"/>
      <c r="AB11" s="297"/>
      <c r="AC11" s="297"/>
      <c r="AD11" s="297"/>
      <c r="AE11" s="297"/>
      <c r="AF11" s="297"/>
      <c r="AG11" s="297"/>
    </row>
    <row r="12" spans="1:33" ht="16.5" customHeight="1" x14ac:dyDescent="0.25">
      <c r="A12" s="297" t="s">
        <v>219</v>
      </c>
      <c r="B12" s="298"/>
      <c r="C12" s="924" t="s">
        <v>183</v>
      </c>
      <c r="D12" s="982"/>
      <c r="E12" s="982"/>
      <c r="F12" s="999" t="str">
        <f>F13</f>
        <v>Ja</v>
      </c>
      <c r="G12" s="1000"/>
      <c r="H12" s="297"/>
      <c r="I12" s="297"/>
      <c r="J12" s="297"/>
      <c r="K12" s="297"/>
      <c r="L12" s="297"/>
      <c r="M12" s="297"/>
      <c r="N12" s="297"/>
      <c r="O12" s="297"/>
      <c r="P12" s="297"/>
      <c r="Q12" s="297"/>
      <c r="R12" s="297"/>
      <c r="S12" s="297"/>
      <c r="T12" s="297"/>
      <c r="U12" s="297"/>
      <c r="V12" s="297"/>
      <c r="W12" s="297"/>
      <c r="X12" s="297"/>
      <c r="Y12" s="297"/>
      <c r="Z12" s="297"/>
      <c r="AA12" s="297"/>
      <c r="AB12" s="297"/>
      <c r="AC12" s="297"/>
      <c r="AD12" s="297"/>
      <c r="AE12" s="297"/>
      <c r="AF12" s="297"/>
      <c r="AG12" s="297"/>
    </row>
    <row r="13" spans="1:33" ht="16.5" hidden="1" customHeight="1" x14ac:dyDescent="0.25">
      <c r="A13" s="297"/>
      <c r="B13" s="298"/>
      <c r="C13" s="155"/>
      <c r="D13" s="155"/>
      <c r="E13" s="155"/>
      <c r="F13" s="302" t="str">
        <f>IF(G13=1,"Ja","Nein")</f>
        <v>Ja</v>
      </c>
      <c r="G13" s="303">
        <v>1</v>
      </c>
      <c r="H13" s="297"/>
      <c r="I13" s="297"/>
      <c r="J13" s="297"/>
      <c r="K13" s="297"/>
      <c r="L13" s="297"/>
      <c r="M13" s="297"/>
      <c r="N13" s="297"/>
      <c r="O13" s="297"/>
      <c r="P13" s="297"/>
      <c r="Q13" s="297"/>
      <c r="R13" s="297"/>
      <c r="S13" s="297"/>
      <c r="T13" s="297"/>
      <c r="U13" s="297"/>
      <c r="V13" s="297"/>
      <c r="W13" s="297"/>
      <c r="X13" s="297"/>
      <c r="Y13" s="297"/>
      <c r="Z13" s="297"/>
      <c r="AA13" s="297"/>
      <c r="AB13" s="297"/>
      <c r="AC13" s="297"/>
      <c r="AD13" s="297"/>
      <c r="AE13" s="297"/>
      <c r="AF13" s="297"/>
      <c r="AG13" s="297"/>
    </row>
    <row r="14" spans="1:33" ht="6.75" customHeight="1" x14ac:dyDescent="0.25">
      <c r="A14" s="297" t="s">
        <v>219</v>
      </c>
      <c r="B14" s="298"/>
      <c r="C14" s="301"/>
      <c r="D14" s="301"/>
      <c r="E14" s="301"/>
      <c r="F14" s="304"/>
      <c r="G14" s="304"/>
      <c r="H14" s="297"/>
      <c r="I14" s="297"/>
      <c r="J14" s="297"/>
      <c r="K14" s="297"/>
      <c r="L14" s="297"/>
      <c r="M14" s="297"/>
      <c r="N14" s="297"/>
      <c r="O14" s="297"/>
      <c r="P14" s="297"/>
      <c r="Q14" s="297"/>
      <c r="R14" s="297"/>
      <c r="S14" s="297"/>
      <c r="T14" s="297"/>
      <c r="U14" s="297"/>
      <c r="V14" s="297"/>
      <c r="W14" s="297"/>
      <c r="X14" s="297"/>
      <c r="Y14" s="297"/>
      <c r="Z14" s="297"/>
      <c r="AA14" s="297"/>
      <c r="AB14" s="297"/>
      <c r="AC14" s="297"/>
      <c r="AD14" s="297"/>
      <c r="AE14" s="297"/>
      <c r="AF14" s="297"/>
      <c r="AG14" s="297"/>
    </row>
    <row r="15" spans="1:33" ht="16.5" customHeight="1" x14ac:dyDescent="0.25">
      <c r="A15" s="297" t="s">
        <v>219</v>
      </c>
      <c r="B15" s="298"/>
      <c r="C15" s="1004" t="s">
        <v>184</v>
      </c>
      <c r="D15" s="1005"/>
      <c r="E15" s="1006"/>
      <c r="F15" s="305" t="s">
        <v>185</v>
      </c>
      <c r="G15" s="306" t="s">
        <v>186</v>
      </c>
      <c r="H15" s="297"/>
      <c r="I15" s="297"/>
      <c r="J15" s="297"/>
      <c r="K15" s="297"/>
      <c r="L15" s="297"/>
      <c r="M15" s="297"/>
      <c r="N15" s="297"/>
      <c r="O15" s="297"/>
      <c r="P15" s="297"/>
      <c r="Q15" s="297"/>
      <c r="R15" s="297"/>
      <c r="S15" s="297"/>
      <c r="T15" s="297"/>
      <c r="U15" s="297"/>
      <c r="V15" s="297"/>
      <c r="W15" s="297"/>
      <c r="X15" s="297"/>
      <c r="Y15" s="297"/>
      <c r="Z15" s="297"/>
      <c r="AA15" s="297"/>
      <c r="AB15" s="297"/>
      <c r="AC15" s="297"/>
      <c r="AD15" s="297"/>
      <c r="AE15" s="297"/>
      <c r="AF15" s="297"/>
      <c r="AG15" s="297"/>
    </row>
    <row r="16" spans="1:33" ht="16.5" customHeight="1" x14ac:dyDescent="0.25">
      <c r="A16" s="297" t="s">
        <v>219</v>
      </c>
      <c r="B16" s="298"/>
      <c r="C16" s="992" t="s">
        <v>187</v>
      </c>
      <c r="D16" s="993"/>
      <c r="E16" s="994"/>
      <c r="F16" s="307"/>
      <c r="G16" s="307"/>
      <c r="H16" s="297"/>
      <c r="I16" s="297"/>
      <c r="J16" s="297"/>
      <c r="K16" s="297"/>
      <c r="L16" s="297"/>
      <c r="M16" s="297"/>
      <c r="N16" s="297"/>
      <c r="O16" s="297"/>
      <c r="P16" s="297"/>
      <c r="Q16" s="297"/>
      <c r="R16" s="297"/>
      <c r="S16" s="297"/>
      <c r="T16" s="297"/>
      <c r="U16" s="297"/>
      <c r="V16" s="297"/>
      <c r="W16" s="297"/>
      <c r="X16" s="297"/>
      <c r="Y16" s="297"/>
      <c r="Z16" s="297"/>
      <c r="AA16" s="297"/>
      <c r="AB16" s="297"/>
      <c r="AC16" s="297"/>
      <c r="AD16" s="297"/>
      <c r="AE16" s="297"/>
      <c r="AF16" s="297"/>
      <c r="AG16" s="297"/>
    </row>
    <row r="17" spans="1:33" ht="16.5" customHeight="1" thickBot="1" x14ac:dyDescent="0.3">
      <c r="A17" s="297" t="s">
        <v>219</v>
      </c>
      <c r="B17" s="298"/>
      <c r="C17" s="308"/>
      <c r="D17" s="308"/>
      <c r="E17" s="308"/>
      <c r="F17" s="308"/>
      <c r="G17" s="308"/>
      <c r="H17" s="297"/>
      <c r="I17" s="297"/>
      <c r="J17" s="297"/>
      <c r="K17" s="297"/>
      <c r="L17" s="297"/>
      <c r="M17" s="297"/>
      <c r="N17" s="297"/>
      <c r="O17" s="297"/>
      <c r="P17" s="297"/>
      <c r="Q17" s="297"/>
      <c r="R17" s="297"/>
      <c r="S17" s="297"/>
      <c r="T17" s="297"/>
      <c r="U17" s="297"/>
      <c r="V17" s="297"/>
      <c r="W17" s="297"/>
      <c r="X17" s="297"/>
      <c r="Y17" s="297"/>
      <c r="Z17" s="297"/>
      <c r="AA17" s="297"/>
      <c r="AB17" s="297"/>
      <c r="AC17" s="297"/>
      <c r="AD17" s="297"/>
      <c r="AE17" s="297"/>
      <c r="AF17" s="297"/>
      <c r="AG17" s="297"/>
    </row>
    <row r="18" spans="1:33" ht="21" customHeight="1" x14ac:dyDescent="0.25">
      <c r="A18" s="297" t="s">
        <v>219</v>
      </c>
      <c r="B18" s="298"/>
      <c r="C18" s="984" t="s">
        <v>194</v>
      </c>
      <c r="D18" s="985"/>
      <c r="E18" s="985"/>
      <c r="F18" s="985"/>
      <c r="G18" s="986"/>
      <c r="H18" s="297"/>
      <c r="I18" s="297"/>
      <c r="J18" s="297"/>
      <c r="K18" s="297"/>
      <c r="L18" s="297"/>
      <c r="M18" s="297"/>
      <c r="N18" s="297"/>
      <c r="O18" s="297"/>
      <c r="P18" s="297"/>
      <c r="Q18" s="297"/>
      <c r="R18" s="297"/>
      <c r="S18" s="297"/>
      <c r="T18" s="297"/>
      <c r="U18" s="297"/>
      <c r="V18" s="297"/>
      <c r="W18" s="297"/>
      <c r="X18" s="297"/>
      <c r="Y18" s="297"/>
      <c r="Z18" s="297"/>
      <c r="AA18" s="297"/>
      <c r="AB18" s="297"/>
      <c r="AC18" s="297"/>
      <c r="AD18" s="297"/>
      <c r="AE18" s="297"/>
      <c r="AF18" s="297"/>
      <c r="AG18" s="297"/>
    </row>
    <row r="19" spans="1:33" ht="22.5" customHeight="1" thickBot="1" x14ac:dyDescent="0.3">
      <c r="A19" s="297" t="s">
        <v>219</v>
      </c>
      <c r="B19" s="298"/>
      <c r="C19" s="309"/>
      <c r="D19" s="310"/>
      <c r="E19" s="310"/>
      <c r="F19" s="311"/>
      <c r="G19" s="312"/>
      <c r="H19" s="297"/>
      <c r="I19" s="297"/>
      <c r="J19" s="297"/>
      <c r="K19" s="297"/>
      <c r="L19" s="297"/>
      <c r="M19" s="297"/>
      <c r="N19" s="297"/>
      <c r="O19" s="297"/>
      <c r="P19" s="297"/>
      <c r="Q19" s="297"/>
      <c r="R19" s="297"/>
      <c r="S19" s="297"/>
      <c r="T19" s="297"/>
      <c r="U19" s="297"/>
      <c r="V19" s="297"/>
      <c r="W19" s="297"/>
      <c r="X19" s="297"/>
      <c r="Y19" s="297"/>
      <c r="Z19" s="297"/>
      <c r="AA19" s="297"/>
      <c r="AB19" s="297"/>
      <c r="AC19" s="297"/>
      <c r="AD19" s="297"/>
      <c r="AE19" s="297"/>
      <c r="AF19" s="297"/>
      <c r="AG19" s="297"/>
    </row>
    <row r="20" spans="1:33" ht="15" customHeight="1" thickBot="1" x14ac:dyDescent="0.3">
      <c r="A20" s="297" t="s">
        <v>219</v>
      </c>
      <c r="B20" s="298"/>
      <c r="C20" s="313"/>
      <c r="D20" s="313"/>
      <c r="E20" s="314"/>
      <c r="F20" s="314"/>
      <c r="G20" s="313"/>
      <c r="H20" s="313"/>
      <c r="I20" s="297"/>
      <c r="J20" s="313"/>
      <c r="K20" s="297"/>
      <c r="L20" s="297"/>
      <c r="M20" s="297"/>
      <c r="N20" s="297"/>
      <c r="O20" s="297"/>
      <c r="P20" s="297"/>
      <c r="Q20" s="297"/>
      <c r="R20" s="297"/>
      <c r="S20" s="297"/>
      <c r="T20" s="297"/>
      <c r="U20" s="297"/>
      <c r="V20" s="297"/>
      <c r="W20" s="297"/>
      <c r="X20" s="297"/>
      <c r="Y20" s="297"/>
      <c r="Z20" s="297"/>
      <c r="AA20" s="297"/>
      <c r="AB20" s="297"/>
      <c r="AC20" s="297"/>
      <c r="AD20" s="297"/>
      <c r="AE20" s="297"/>
      <c r="AF20" s="297"/>
      <c r="AG20" s="297"/>
    </row>
    <row r="21" spans="1:33" ht="24" customHeight="1" thickBot="1" x14ac:dyDescent="0.45">
      <c r="A21" s="297" t="s">
        <v>219</v>
      </c>
      <c r="B21" s="298"/>
      <c r="C21" s="1013" t="s">
        <v>374</v>
      </c>
      <c r="D21" s="1014"/>
      <c r="E21" s="1014"/>
      <c r="F21" s="1014"/>
      <c r="G21" s="1014"/>
      <c r="H21" s="1015"/>
      <c r="I21" s="297"/>
      <c r="J21" s="380"/>
      <c r="K21" s="380"/>
      <c r="L21" s="380"/>
      <c r="M21" s="380"/>
      <c r="N21" s="380"/>
      <c r="O21" s="297"/>
      <c r="P21" s="297"/>
      <c r="Q21" s="297"/>
      <c r="R21" s="297"/>
      <c r="S21" s="297"/>
      <c r="T21" s="297"/>
      <c r="U21" s="297"/>
      <c r="V21" s="297"/>
      <c r="W21" s="297"/>
      <c r="X21" s="297"/>
      <c r="Y21" s="297"/>
      <c r="Z21" s="297"/>
      <c r="AA21" s="297"/>
      <c r="AB21" s="297"/>
      <c r="AC21" s="297"/>
      <c r="AD21" s="297"/>
      <c r="AE21" s="297"/>
      <c r="AF21" s="297"/>
      <c r="AG21" s="297"/>
    </row>
    <row r="22" spans="1:33" ht="26.25" customHeight="1" x14ac:dyDescent="0.25">
      <c r="A22" s="297" t="s">
        <v>219</v>
      </c>
      <c r="B22" s="298" t="s">
        <v>233</v>
      </c>
      <c r="C22" s="1010" t="s">
        <v>375</v>
      </c>
      <c r="D22" s="1010"/>
      <c r="E22" s="1010"/>
      <c r="F22" s="381" t="s">
        <v>376</v>
      </c>
      <c r="G22" s="1011" t="s">
        <v>377</v>
      </c>
      <c r="H22" s="1012"/>
      <c r="I22" s="297"/>
      <c r="J22" s="380"/>
      <c r="K22" s="380"/>
      <c r="L22" s="297"/>
      <c r="M22" s="297"/>
      <c r="N22" s="297"/>
      <c r="O22" s="297"/>
      <c r="P22" s="297"/>
      <c r="Q22" s="297"/>
      <c r="R22" s="297"/>
      <c r="S22" s="297"/>
      <c r="T22" s="297"/>
      <c r="U22" s="297"/>
      <c r="V22" s="297"/>
      <c r="W22" s="297"/>
      <c r="X22" s="297"/>
      <c r="Y22" s="297"/>
      <c r="Z22" s="297"/>
      <c r="AA22" s="297"/>
      <c r="AB22" s="297"/>
      <c r="AC22" s="297"/>
      <c r="AD22" s="297"/>
      <c r="AE22" s="297"/>
      <c r="AF22" s="297"/>
      <c r="AG22" s="297"/>
    </row>
    <row r="23" spans="1:33" ht="24.9" customHeight="1" x14ac:dyDescent="0.25">
      <c r="A23" s="297" t="s">
        <v>219</v>
      </c>
      <c r="B23" s="382" t="s">
        <v>378</v>
      </c>
      <c r="C23" s="1008"/>
      <c r="D23" s="1008"/>
      <c r="E23" s="1008"/>
      <c r="F23" s="383"/>
      <c r="G23" s="1009"/>
      <c r="H23" s="1009"/>
      <c r="I23" s="297"/>
      <c r="J23" s="382"/>
      <c r="K23" s="382"/>
      <c r="L23" s="298"/>
      <c r="M23" s="298"/>
      <c r="N23" s="298"/>
      <c r="O23" s="298"/>
      <c r="P23" s="298"/>
      <c r="Q23" s="298"/>
      <c r="R23" s="298"/>
      <c r="S23" s="298"/>
      <c r="T23" s="298"/>
      <c r="U23" s="298"/>
      <c r="V23" s="298"/>
      <c r="W23" s="298"/>
      <c r="X23" s="298"/>
      <c r="Y23" s="298"/>
      <c r="Z23" s="298"/>
      <c r="AA23" s="298"/>
      <c r="AB23" s="298"/>
      <c r="AC23" s="298"/>
      <c r="AD23" s="298"/>
      <c r="AE23" s="298"/>
      <c r="AF23" s="298"/>
      <c r="AG23" s="298"/>
    </row>
    <row r="24" spans="1:33" ht="24.9" customHeight="1" x14ac:dyDescent="0.25">
      <c r="A24" s="297" t="s">
        <v>219</v>
      </c>
      <c r="B24" s="382" t="s">
        <v>378</v>
      </c>
      <c r="C24" s="1008"/>
      <c r="D24" s="1008"/>
      <c r="E24" s="1008"/>
      <c r="F24" s="383"/>
      <c r="G24" s="1009"/>
      <c r="H24" s="1009"/>
      <c r="I24" s="297"/>
      <c r="J24" s="382"/>
      <c r="K24" s="382"/>
      <c r="L24" s="298"/>
      <c r="M24" s="298"/>
      <c r="N24" s="298"/>
      <c r="O24" s="298"/>
      <c r="P24" s="298"/>
      <c r="Q24" s="298"/>
      <c r="R24" s="298"/>
      <c r="S24" s="298"/>
      <c r="T24" s="298"/>
      <c r="U24" s="298"/>
      <c r="V24" s="298"/>
      <c r="W24" s="298"/>
      <c r="X24" s="298"/>
      <c r="Y24" s="298"/>
      <c r="Z24" s="298"/>
      <c r="AA24" s="298"/>
      <c r="AB24" s="298"/>
      <c r="AC24" s="298"/>
      <c r="AD24" s="298"/>
      <c r="AE24" s="298"/>
      <c r="AF24" s="298"/>
      <c r="AG24" s="298"/>
    </row>
    <row r="25" spans="1:33" ht="24.9" customHeight="1" x14ac:dyDescent="0.25">
      <c r="A25" s="297" t="s">
        <v>219</v>
      </c>
      <c r="B25" s="382" t="s">
        <v>378</v>
      </c>
      <c r="C25" s="1008"/>
      <c r="D25" s="1008"/>
      <c r="E25" s="1008"/>
      <c r="F25" s="383"/>
      <c r="G25" s="1009"/>
      <c r="H25" s="1009"/>
      <c r="I25" s="384"/>
      <c r="J25" s="382"/>
      <c r="K25" s="382"/>
      <c r="L25" s="298"/>
      <c r="M25" s="298"/>
      <c r="N25" s="298"/>
      <c r="O25" s="298"/>
      <c r="P25" s="298"/>
      <c r="Q25" s="298"/>
      <c r="R25" s="298"/>
      <c r="S25" s="298"/>
      <c r="T25" s="298"/>
      <c r="U25" s="298"/>
      <c r="V25" s="298"/>
      <c r="W25" s="298"/>
      <c r="X25" s="298"/>
      <c r="Y25" s="298"/>
      <c r="Z25" s="298"/>
      <c r="AA25" s="298"/>
      <c r="AB25" s="298"/>
      <c r="AC25" s="298"/>
      <c r="AD25" s="298"/>
      <c r="AE25" s="298"/>
      <c r="AF25" s="298"/>
      <c r="AG25" s="298"/>
    </row>
    <row r="26" spans="1:33" ht="24.9" customHeight="1" x14ac:dyDescent="0.25">
      <c r="A26" s="297" t="s">
        <v>219</v>
      </c>
      <c r="B26" s="382" t="s">
        <v>378</v>
      </c>
      <c r="C26" s="1008"/>
      <c r="D26" s="1008"/>
      <c r="E26" s="1008"/>
      <c r="F26" s="383"/>
      <c r="G26" s="1009"/>
      <c r="H26" s="1009"/>
      <c r="I26" s="384"/>
      <c r="J26" s="382"/>
      <c r="K26" s="382"/>
      <c r="L26" s="298"/>
      <c r="M26" s="298"/>
      <c r="N26" s="298"/>
      <c r="O26" s="298"/>
      <c r="P26" s="298"/>
      <c r="Q26" s="298"/>
      <c r="R26" s="298"/>
      <c r="S26" s="298"/>
      <c r="T26" s="298"/>
      <c r="U26" s="298"/>
      <c r="V26" s="298"/>
      <c r="W26" s="298"/>
      <c r="X26" s="298"/>
      <c r="Y26" s="298"/>
      <c r="Z26" s="298"/>
      <c r="AA26" s="298"/>
      <c r="AB26" s="298"/>
      <c r="AC26" s="298"/>
      <c r="AD26" s="298"/>
      <c r="AE26" s="298"/>
      <c r="AF26" s="298"/>
      <c r="AG26" s="298"/>
    </row>
    <row r="27" spans="1:33" ht="24.9" customHeight="1" x14ac:dyDescent="0.25">
      <c r="A27" s="297" t="s">
        <v>219</v>
      </c>
      <c r="B27" s="382" t="s">
        <v>378</v>
      </c>
      <c r="C27" s="1008"/>
      <c r="D27" s="1008"/>
      <c r="E27" s="1008"/>
      <c r="F27" s="383"/>
      <c r="G27" s="1009"/>
      <c r="H27" s="1009"/>
      <c r="I27" s="384"/>
      <c r="J27" s="382"/>
      <c r="K27" s="382"/>
      <c r="L27" s="298"/>
      <c r="M27" s="298"/>
      <c r="N27" s="298"/>
      <c r="O27" s="298"/>
      <c r="P27" s="298"/>
      <c r="Q27" s="298"/>
      <c r="R27" s="298"/>
      <c r="S27" s="298"/>
      <c r="T27" s="298"/>
      <c r="U27" s="298"/>
      <c r="V27" s="298"/>
      <c r="W27" s="298"/>
      <c r="X27" s="298"/>
      <c r="Y27" s="298"/>
      <c r="Z27" s="298"/>
      <c r="AA27" s="298"/>
      <c r="AB27" s="298"/>
      <c r="AC27" s="298"/>
      <c r="AD27" s="298"/>
      <c r="AE27" s="298"/>
      <c r="AF27" s="298"/>
      <c r="AG27" s="298"/>
    </row>
    <row r="28" spans="1:33" ht="24.9" hidden="1" customHeight="1" x14ac:dyDescent="0.25">
      <c r="A28" s="352"/>
      <c r="B28" s="353"/>
      <c r="C28" s="1019"/>
      <c r="D28" s="1020"/>
      <c r="E28" s="1021"/>
      <c r="F28" s="385"/>
      <c r="G28" s="1017"/>
      <c r="H28" s="1017"/>
      <c r="I28" s="384"/>
      <c r="J28" s="382"/>
      <c r="K28" s="382"/>
      <c r="L28" s="298"/>
      <c r="M28" s="298"/>
      <c r="N28" s="298"/>
      <c r="O28" s="298"/>
      <c r="P28" s="298"/>
      <c r="Q28" s="298"/>
      <c r="R28" s="298"/>
      <c r="S28" s="298"/>
      <c r="T28" s="298"/>
      <c r="U28" s="298"/>
      <c r="V28" s="298"/>
      <c r="W28" s="298"/>
      <c r="X28" s="298"/>
      <c r="Y28" s="298"/>
      <c r="Z28" s="298"/>
      <c r="AA28" s="298"/>
      <c r="AB28" s="298"/>
      <c r="AC28" s="298"/>
      <c r="AD28" s="298"/>
      <c r="AE28" s="298"/>
      <c r="AF28" s="298"/>
      <c r="AG28" s="298"/>
    </row>
    <row r="29" spans="1:33" ht="24.9" hidden="1" customHeight="1" x14ac:dyDescent="0.25">
      <c r="A29" s="297" t="s">
        <v>219</v>
      </c>
      <c r="B29" s="382" t="s">
        <v>378</v>
      </c>
      <c r="C29" s="1008"/>
      <c r="D29" s="1008"/>
      <c r="E29" s="1008"/>
      <c r="F29" s="383"/>
      <c r="G29" s="1009"/>
      <c r="H29" s="1009"/>
      <c r="I29" s="384"/>
      <c r="J29" s="382"/>
      <c r="K29" s="382"/>
      <c r="L29" s="298"/>
      <c r="M29" s="298"/>
      <c r="N29" s="298"/>
      <c r="O29" s="298"/>
      <c r="P29" s="298"/>
      <c r="Q29" s="298"/>
      <c r="R29" s="298"/>
      <c r="S29" s="298"/>
      <c r="T29" s="298"/>
      <c r="U29" s="298"/>
      <c r="V29" s="298"/>
      <c r="W29" s="298"/>
      <c r="X29" s="298"/>
      <c r="Y29" s="298"/>
      <c r="Z29" s="298"/>
      <c r="AA29" s="298"/>
      <c r="AB29" s="298"/>
      <c r="AC29" s="298"/>
      <c r="AD29" s="298"/>
      <c r="AE29" s="298"/>
      <c r="AF29" s="298"/>
      <c r="AG29" s="298"/>
    </row>
    <row r="30" spans="1:33" ht="24.9" hidden="1" customHeight="1" x14ac:dyDescent="0.25">
      <c r="A30" s="352" t="s">
        <v>222</v>
      </c>
      <c r="B30" s="353" t="s">
        <v>271</v>
      </c>
      <c r="C30" s="1016" t="s">
        <v>272</v>
      </c>
      <c r="D30" s="1016"/>
      <c r="E30" s="1016"/>
      <c r="F30" s="385"/>
      <c r="G30" s="1017"/>
      <c r="H30" s="1017"/>
      <c r="I30" s="384"/>
      <c r="J30" s="382"/>
      <c r="K30" s="382"/>
      <c r="L30" s="298"/>
      <c r="M30" s="298"/>
      <c r="N30" s="298"/>
      <c r="O30" s="298"/>
      <c r="P30" s="298"/>
      <c r="Q30" s="298"/>
      <c r="R30" s="298"/>
      <c r="S30" s="298"/>
      <c r="T30" s="298"/>
      <c r="U30" s="298"/>
      <c r="V30" s="298"/>
      <c r="W30" s="298"/>
      <c r="X30" s="298"/>
      <c r="Y30" s="298"/>
      <c r="Z30" s="298"/>
      <c r="AA30" s="298"/>
      <c r="AB30" s="298"/>
      <c r="AC30" s="298"/>
      <c r="AD30" s="298"/>
      <c r="AE30" s="298"/>
      <c r="AF30" s="298"/>
      <c r="AG30" s="298"/>
    </row>
    <row r="31" spans="1:33" ht="15" customHeight="1" x14ac:dyDescent="0.25">
      <c r="A31" s="297" t="s">
        <v>219</v>
      </c>
      <c r="B31" s="298"/>
      <c r="C31" s="386"/>
      <c r="D31" s="387"/>
      <c r="E31" s="378"/>
      <c r="F31" s="378"/>
      <c r="G31" s="380"/>
      <c r="H31" s="380"/>
      <c r="I31" s="380"/>
      <c r="J31" s="380"/>
      <c r="K31" s="297"/>
      <c r="L31" s="297"/>
      <c r="M31" s="297"/>
      <c r="N31" s="297"/>
      <c r="O31" s="297"/>
      <c r="P31" s="297"/>
      <c r="Q31" s="297"/>
      <c r="R31" s="297"/>
      <c r="S31" s="297"/>
      <c r="T31" s="297"/>
      <c r="U31" s="297"/>
      <c r="V31" s="297"/>
      <c r="W31" s="297"/>
      <c r="X31" s="297"/>
      <c r="Y31" s="297"/>
      <c r="Z31" s="297"/>
      <c r="AA31" s="297"/>
      <c r="AB31" s="297"/>
      <c r="AC31" s="297"/>
      <c r="AD31" s="297"/>
      <c r="AE31" s="297"/>
      <c r="AF31" s="297"/>
      <c r="AG31" s="297"/>
    </row>
    <row r="32" spans="1:33" ht="14.25" customHeight="1" x14ac:dyDescent="0.25">
      <c r="A32" s="297" t="s">
        <v>219</v>
      </c>
      <c r="B32" s="298"/>
      <c r="C32" s="1018" t="s">
        <v>379</v>
      </c>
      <c r="D32" s="1018"/>
      <c r="E32" s="1018"/>
      <c r="F32" s="1018"/>
      <c r="G32" s="1018"/>
      <c r="H32" s="1018"/>
      <c r="I32" s="1018"/>
      <c r="J32" s="1018"/>
      <c r="K32" s="1018"/>
      <c r="L32" s="1018"/>
      <c r="M32" s="1018"/>
      <c r="N32" s="304"/>
      <c r="O32" s="297"/>
      <c r="P32" s="297"/>
      <c r="Q32" s="297"/>
      <c r="R32" s="297"/>
      <c r="S32" s="297"/>
      <c r="T32" s="297"/>
      <c r="U32" s="297"/>
      <c r="V32" s="297"/>
      <c r="W32" s="297"/>
      <c r="X32" s="297"/>
      <c r="Y32" s="297"/>
      <c r="Z32" s="297"/>
      <c r="AA32" s="297"/>
      <c r="AB32" s="297"/>
      <c r="AC32" s="297"/>
      <c r="AD32" s="297"/>
      <c r="AE32" s="297"/>
      <c r="AF32" s="297"/>
      <c r="AG32" s="297"/>
    </row>
    <row r="33" spans="1:38" ht="14.25" customHeight="1" x14ac:dyDescent="0.25">
      <c r="A33" s="297" t="s">
        <v>219</v>
      </c>
      <c r="B33" s="298"/>
      <c r="C33" s="1007" t="s">
        <v>380</v>
      </c>
      <c r="D33" s="1007"/>
      <c r="E33" s="1007"/>
      <c r="F33" s="1007"/>
      <c r="G33" s="1007"/>
      <c r="H33" s="1007"/>
      <c r="I33" s="1007"/>
      <c r="J33" s="1007"/>
      <c r="K33" s="1007"/>
      <c r="L33" s="1007"/>
      <c r="M33" s="1007"/>
      <c r="N33" s="304"/>
      <c r="O33" s="297"/>
      <c r="P33" s="297"/>
      <c r="Q33" s="297"/>
      <c r="R33" s="297"/>
      <c r="S33" s="297"/>
      <c r="T33" s="297"/>
      <c r="U33" s="297"/>
      <c r="V33" s="297"/>
      <c r="W33" s="297"/>
      <c r="X33" s="297"/>
      <c r="Y33" s="297"/>
      <c r="Z33" s="297"/>
      <c r="AA33" s="297"/>
      <c r="AB33" s="297"/>
      <c r="AC33" s="297"/>
      <c r="AD33" s="297"/>
      <c r="AE33" s="297"/>
      <c r="AF33" s="297"/>
      <c r="AG33" s="297"/>
    </row>
    <row r="34" spans="1:38" ht="14.25" customHeight="1" thickBot="1" x14ac:dyDescent="0.3">
      <c r="A34" s="297" t="s">
        <v>219</v>
      </c>
      <c r="B34" s="298"/>
      <c r="C34" s="313"/>
      <c r="D34" s="313"/>
      <c r="E34" s="314"/>
      <c r="F34" s="314"/>
      <c r="G34" s="313"/>
      <c r="H34" s="313"/>
      <c r="I34" s="313"/>
      <c r="J34" s="313"/>
      <c r="K34" s="304"/>
      <c r="L34" s="304"/>
      <c r="M34" s="304"/>
      <c r="N34" s="304"/>
      <c r="O34" s="297"/>
      <c r="P34" s="297"/>
      <c r="Q34" s="297"/>
      <c r="R34" s="297"/>
      <c r="S34" s="297"/>
      <c r="T34" s="297"/>
      <c r="U34" s="297"/>
      <c r="V34" s="297"/>
      <c r="W34" s="297"/>
      <c r="X34" s="297"/>
      <c r="Y34" s="297"/>
      <c r="Z34" s="297"/>
      <c r="AA34" s="297"/>
      <c r="AB34" s="297"/>
      <c r="AC34" s="297"/>
      <c r="AD34" s="297"/>
      <c r="AE34" s="297"/>
      <c r="AF34" s="297"/>
      <c r="AG34" s="297"/>
    </row>
    <row r="35" spans="1:38" ht="15" hidden="1" customHeight="1" thickBot="1" x14ac:dyDescent="0.3">
      <c r="A35" s="297" t="s">
        <v>222</v>
      </c>
      <c r="B35" s="298" t="s">
        <v>222</v>
      </c>
      <c r="C35" s="297" t="s">
        <v>219</v>
      </c>
      <c r="D35" s="297" t="s">
        <v>223</v>
      </c>
      <c r="E35" s="297" t="s">
        <v>219</v>
      </c>
      <c r="F35" s="297" t="s">
        <v>219</v>
      </c>
      <c r="G35" s="297" t="s">
        <v>219</v>
      </c>
      <c r="H35" s="297" t="s">
        <v>219</v>
      </c>
      <c r="I35" s="297" t="s">
        <v>223</v>
      </c>
      <c r="J35" s="297" t="s">
        <v>223</v>
      </c>
      <c r="K35" s="297" t="s">
        <v>223</v>
      </c>
      <c r="L35" s="297" t="s">
        <v>223</v>
      </c>
      <c r="M35" s="297" t="s">
        <v>219</v>
      </c>
      <c r="N35" s="297" t="s">
        <v>224</v>
      </c>
      <c r="O35" s="297" t="s">
        <v>224</v>
      </c>
      <c r="P35" s="297" t="s">
        <v>224</v>
      </c>
      <c r="Q35" s="297" t="s">
        <v>224</v>
      </c>
      <c r="R35" s="297" t="s">
        <v>224</v>
      </c>
      <c r="S35" s="297" t="s">
        <v>224</v>
      </c>
      <c r="T35" s="297" t="s">
        <v>224</v>
      </c>
      <c r="U35" s="297" t="s">
        <v>224</v>
      </c>
      <c r="V35" s="297" t="s">
        <v>225</v>
      </c>
      <c r="W35" s="297" t="s">
        <v>225</v>
      </c>
      <c r="X35" s="297" t="s">
        <v>226</v>
      </c>
      <c r="Y35" s="297" t="s">
        <v>226</v>
      </c>
      <c r="Z35" s="297" t="s">
        <v>226</v>
      </c>
      <c r="AA35" s="297" t="s">
        <v>226</v>
      </c>
      <c r="AB35" s="297" t="s">
        <v>226</v>
      </c>
      <c r="AC35" s="297" t="s">
        <v>226</v>
      </c>
      <c r="AD35" s="297" t="s">
        <v>226</v>
      </c>
      <c r="AE35" s="297" t="s">
        <v>226</v>
      </c>
      <c r="AF35" s="297" t="s">
        <v>227</v>
      </c>
      <c r="AG35" s="297" t="s">
        <v>227</v>
      </c>
      <c r="AH35" s="297" t="s">
        <v>224</v>
      </c>
      <c r="AI35" s="297" t="s">
        <v>224</v>
      </c>
      <c r="AJ35" s="297" t="s">
        <v>225</v>
      </c>
      <c r="AK35" s="297" t="s">
        <v>225</v>
      </c>
    </row>
    <row r="36" spans="1:38" ht="24" customHeight="1" thickBot="1" x14ac:dyDescent="0.45">
      <c r="A36" s="297" t="s">
        <v>219</v>
      </c>
      <c r="B36" s="298"/>
      <c r="C36" s="995" t="s">
        <v>228</v>
      </c>
      <c r="D36" s="996"/>
      <c r="E36" s="996"/>
      <c r="F36" s="996"/>
      <c r="G36" s="996"/>
      <c r="H36" s="996"/>
      <c r="I36" s="996"/>
      <c r="J36" s="996"/>
      <c r="K36" s="996"/>
      <c r="L36" s="996"/>
      <c r="M36" s="997"/>
      <c r="N36" s="1001" t="s">
        <v>229</v>
      </c>
      <c r="O36" s="1002"/>
      <c r="P36" s="1002"/>
      <c r="Q36" s="1002"/>
      <c r="R36" s="1002"/>
      <c r="S36" s="1002"/>
      <c r="T36" s="1002"/>
      <c r="U36" s="1002"/>
      <c r="V36" s="1002"/>
      <c r="W36" s="1003"/>
      <c r="X36" s="316" t="s">
        <v>230</v>
      </c>
      <c r="Y36" s="988" t="s">
        <v>231</v>
      </c>
      <c r="Z36" s="989"/>
      <c r="AA36" s="989"/>
      <c r="AB36" s="989"/>
      <c r="AC36" s="989"/>
      <c r="AD36" s="989"/>
      <c r="AE36" s="989"/>
      <c r="AF36" s="989"/>
      <c r="AG36" s="990"/>
      <c r="AH36" s="973" t="s">
        <v>232</v>
      </c>
      <c r="AI36" s="973"/>
      <c r="AJ36" s="973"/>
      <c r="AK36" s="974"/>
      <c r="AL36" s="171"/>
    </row>
    <row r="37" spans="1:38" ht="60" customHeight="1" thickBot="1" x14ac:dyDescent="0.3">
      <c r="A37" s="297" t="s">
        <v>219</v>
      </c>
      <c r="B37" s="298" t="s">
        <v>233</v>
      </c>
      <c r="C37" s="388" t="s">
        <v>234</v>
      </c>
      <c r="D37" s="389" t="s">
        <v>336</v>
      </c>
      <c r="E37" s="390" t="s">
        <v>374</v>
      </c>
      <c r="F37" s="321" t="s">
        <v>381</v>
      </c>
      <c r="G37" s="391" t="s">
        <v>340</v>
      </c>
      <c r="H37" s="321" t="s">
        <v>341</v>
      </c>
      <c r="I37" s="321" t="s">
        <v>342</v>
      </c>
      <c r="J37" s="321" t="s">
        <v>382</v>
      </c>
      <c r="K37" s="321" t="s">
        <v>383</v>
      </c>
      <c r="L37" s="321" t="s">
        <v>345</v>
      </c>
      <c r="M37" s="322" t="s">
        <v>39</v>
      </c>
      <c r="N37" s="178" t="s">
        <v>248</v>
      </c>
      <c r="O37" s="323" t="s">
        <v>346</v>
      </c>
      <c r="P37" s="323" t="s">
        <v>347</v>
      </c>
      <c r="Q37" s="323" t="s">
        <v>348</v>
      </c>
      <c r="R37" s="324" t="s">
        <v>349</v>
      </c>
      <c r="S37" s="323" t="s">
        <v>350</v>
      </c>
      <c r="T37" s="323" t="s">
        <v>351</v>
      </c>
      <c r="U37" s="323" t="s">
        <v>352</v>
      </c>
      <c r="V37" s="321" t="s">
        <v>353</v>
      </c>
      <c r="W37" s="325" t="s">
        <v>257</v>
      </c>
      <c r="X37" s="326" t="s">
        <v>258</v>
      </c>
      <c r="Y37" s="327" t="s">
        <v>354</v>
      </c>
      <c r="Z37" s="327" t="s">
        <v>355</v>
      </c>
      <c r="AA37" s="327" t="s">
        <v>356</v>
      </c>
      <c r="AB37" s="327" t="s">
        <v>357</v>
      </c>
      <c r="AC37" s="327" t="s">
        <v>358</v>
      </c>
      <c r="AD37" s="327" t="s">
        <v>359</v>
      </c>
      <c r="AE37" s="327" t="s">
        <v>360</v>
      </c>
      <c r="AF37" s="328" t="s">
        <v>361</v>
      </c>
      <c r="AG37" s="329" t="s">
        <v>265</v>
      </c>
      <c r="AH37" s="189" t="s">
        <v>266</v>
      </c>
      <c r="AI37" s="189" t="s">
        <v>267</v>
      </c>
      <c r="AJ37" s="189" t="s">
        <v>384</v>
      </c>
      <c r="AK37" s="190" t="s">
        <v>269</v>
      </c>
      <c r="AL37" s="171"/>
    </row>
    <row r="38" spans="1:38" ht="13.8" x14ac:dyDescent="0.25">
      <c r="A38" s="297" t="s">
        <v>219</v>
      </c>
      <c r="B38" s="298" t="s">
        <v>270</v>
      </c>
      <c r="C38" s="392">
        <v>1</v>
      </c>
      <c r="D38" s="331"/>
      <c r="E38" s="393"/>
      <c r="F38" s="334"/>
      <c r="G38" s="335"/>
      <c r="H38" s="394"/>
      <c r="I38" s="338"/>
      <c r="J38" s="338"/>
      <c r="K38" s="343">
        <f t="shared" ref="K38:K44" si="0">ROUND(I38*J38,2)</f>
        <v>0</v>
      </c>
      <c r="L38" s="395"/>
      <c r="M38" s="202">
        <f t="shared" ref="M38:M44" si="1">ROUND(K38*(1-L38),2)</f>
        <v>0</v>
      </c>
      <c r="N38" s="203"/>
      <c r="O38" s="396"/>
      <c r="P38" s="396"/>
      <c r="Q38" s="199"/>
      <c r="R38" s="343">
        <f t="shared" ref="R38:R44" si="2">ROUND((I38-O38)*(J38-P38)*(1-L38-Q38),2)</f>
        <v>0</v>
      </c>
      <c r="S38" s="397"/>
      <c r="T38" s="204"/>
      <c r="U38" s="199"/>
      <c r="V38" s="345">
        <f t="shared" ref="V38:V44" si="3">ROUND((I38-O38-S38)*(J38-P38-T38)*(1-L38-Q38-U38),2)</f>
        <v>0</v>
      </c>
      <c r="W38" s="398"/>
      <c r="X38" s="399"/>
      <c r="Y38" s="396"/>
      <c r="Z38" s="396"/>
      <c r="AA38" s="199"/>
      <c r="AB38" s="400">
        <f t="shared" ref="AB38:AB44" si="4">ROUND((I38-O38-S38-Y38)*(J38-P38-T38-Z38)*(1-L38-Q38-U38-AA38),2)</f>
        <v>0</v>
      </c>
      <c r="AC38" s="397"/>
      <c r="AD38" s="397"/>
      <c r="AE38" s="401"/>
      <c r="AF38" s="345">
        <f t="shared" ref="AF38:AF44" si="5">ROUND((I38-O38-S38-Y38-AC38)*(J38-P38-T38-Z38-AD38)*(1-L38-Q38-U38-AA38-AE38),2)</f>
        <v>0</v>
      </c>
      <c r="AG38" s="398"/>
      <c r="AH38" s="350">
        <f t="shared" ref="AH38:AH44" si="6">AF38</f>
        <v>0</v>
      </c>
      <c r="AI38" s="216"/>
      <c r="AJ38" s="217">
        <f t="shared" ref="AJ38:AJ44" si="7">AH38*AI38</f>
        <v>0</v>
      </c>
      <c r="AK38" s="218"/>
      <c r="AL38" s="171"/>
    </row>
    <row r="39" spans="1:38" ht="13.8" x14ac:dyDescent="0.25">
      <c r="A39" s="297" t="s">
        <v>219</v>
      </c>
      <c r="B39" s="298" t="s">
        <v>270</v>
      </c>
      <c r="C39" s="351">
        <f t="shared" ref="C39:C44" si="8">C38+1</f>
        <v>2</v>
      </c>
      <c r="D39" s="331"/>
      <c r="E39" s="393"/>
      <c r="F39" s="334"/>
      <c r="G39" s="335"/>
      <c r="H39" s="394"/>
      <c r="I39" s="338"/>
      <c r="J39" s="338"/>
      <c r="K39" s="343">
        <f t="shared" si="0"/>
        <v>0</v>
      </c>
      <c r="L39" s="395"/>
      <c r="M39" s="202">
        <f t="shared" si="1"/>
        <v>0</v>
      </c>
      <c r="N39" s="203"/>
      <c r="O39" s="396"/>
      <c r="P39" s="396"/>
      <c r="Q39" s="199"/>
      <c r="R39" s="343">
        <f t="shared" si="2"/>
        <v>0</v>
      </c>
      <c r="S39" s="397"/>
      <c r="T39" s="204"/>
      <c r="U39" s="199"/>
      <c r="V39" s="345">
        <f t="shared" si="3"/>
        <v>0</v>
      </c>
      <c r="W39" s="398"/>
      <c r="X39" s="399"/>
      <c r="Y39" s="396"/>
      <c r="Z39" s="396"/>
      <c r="AA39" s="199"/>
      <c r="AB39" s="400">
        <f t="shared" si="4"/>
        <v>0</v>
      </c>
      <c r="AC39" s="397"/>
      <c r="AD39" s="397"/>
      <c r="AE39" s="401"/>
      <c r="AF39" s="345">
        <f t="shared" si="5"/>
        <v>0</v>
      </c>
      <c r="AG39" s="398"/>
      <c r="AH39" s="215">
        <f t="shared" si="6"/>
        <v>0</v>
      </c>
      <c r="AI39" s="220"/>
      <c r="AJ39" s="221">
        <f t="shared" si="7"/>
        <v>0</v>
      </c>
      <c r="AK39" s="222"/>
      <c r="AL39" s="171"/>
    </row>
    <row r="40" spans="1:38" ht="13.8" x14ac:dyDescent="0.25">
      <c r="A40" s="297" t="s">
        <v>219</v>
      </c>
      <c r="B40" s="298" t="s">
        <v>270</v>
      </c>
      <c r="C40" s="351">
        <f t="shared" si="8"/>
        <v>3</v>
      </c>
      <c r="D40" s="331"/>
      <c r="E40" s="393"/>
      <c r="F40" s="334"/>
      <c r="G40" s="335"/>
      <c r="H40" s="394"/>
      <c r="I40" s="338"/>
      <c r="J40" s="338"/>
      <c r="K40" s="343">
        <f t="shared" si="0"/>
        <v>0</v>
      </c>
      <c r="L40" s="395"/>
      <c r="M40" s="202">
        <f t="shared" si="1"/>
        <v>0</v>
      </c>
      <c r="N40" s="203"/>
      <c r="O40" s="396"/>
      <c r="P40" s="396"/>
      <c r="Q40" s="199"/>
      <c r="R40" s="343">
        <f t="shared" si="2"/>
        <v>0</v>
      </c>
      <c r="S40" s="397"/>
      <c r="T40" s="204"/>
      <c r="U40" s="199"/>
      <c r="V40" s="345">
        <f t="shared" si="3"/>
        <v>0</v>
      </c>
      <c r="W40" s="398"/>
      <c r="X40" s="399"/>
      <c r="Y40" s="396"/>
      <c r="Z40" s="396"/>
      <c r="AA40" s="199"/>
      <c r="AB40" s="400">
        <f t="shared" si="4"/>
        <v>0</v>
      </c>
      <c r="AC40" s="397"/>
      <c r="AD40" s="397"/>
      <c r="AE40" s="401"/>
      <c r="AF40" s="345">
        <f t="shared" si="5"/>
        <v>0</v>
      </c>
      <c r="AG40" s="398"/>
      <c r="AH40" s="215">
        <f t="shared" si="6"/>
        <v>0</v>
      </c>
      <c r="AI40" s="220"/>
      <c r="AJ40" s="221">
        <f t="shared" si="7"/>
        <v>0</v>
      </c>
      <c r="AK40" s="222"/>
      <c r="AL40" s="171"/>
    </row>
    <row r="41" spans="1:38" ht="13.8" x14ac:dyDescent="0.25">
      <c r="A41" s="297" t="s">
        <v>219</v>
      </c>
      <c r="B41" s="298" t="s">
        <v>270</v>
      </c>
      <c r="C41" s="351">
        <f t="shared" si="8"/>
        <v>4</v>
      </c>
      <c r="D41" s="331"/>
      <c r="E41" s="393"/>
      <c r="F41" s="334"/>
      <c r="G41" s="335"/>
      <c r="H41" s="394"/>
      <c r="I41" s="338"/>
      <c r="J41" s="338"/>
      <c r="K41" s="343">
        <f t="shared" si="0"/>
        <v>0</v>
      </c>
      <c r="L41" s="395"/>
      <c r="M41" s="202">
        <f t="shared" si="1"/>
        <v>0</v>
      </c>
      <c r="N41" s="203"/>
      <c r="O41" s="396"/>
      <c r="P41" s="396"/>
      <c r="Q41" s="199"/>
      <c r="R41" s="343">
        <f t="shared" si="2"/>
        <v>0</v>
      </c>
      <c r="S41" s="397"/>
      <c r="T41" s="204"/>
      <c r="U41" s="199"/>
      <c r="V41" s="345">
        <f t="shared" si="3"/>
        <v>0</v>
      </c>
      <c r="W41" s="398"/>
      <c r="X41" s="399"/>
      <c r="Y41" s="396"/>
      <c r="Z41" s="396"/>
      <c r="AA41" s="199"/>
      <c r="AB41" s="400">
        <f t="shared" si="4"/>
        <v>0</v>
      </c>
      <c r="AC41" s="397"/>
      <c r="AD41" s="397"/>
      <c r="AE41" s="401"/>
      <c r="AF41" s="345">
        <f t="shared" si="5"/>
        <v>0</v>
      </c>
      <c r="AG41" s="398"/>
      <c r="AH41" s="215">
        <f t="shared" si="6"/>
        <v>0</v>
      </c>
      <c r="AI41" s="220"/>
      <c r="AJ41" s="221">
        <f t="shared" si="7"/>
        <v>0</v>
      </c>
      <c r="AK41" s="222"/>
      <c r="AL41" s="171"/>
    </row>
    <row r="42" spans="1:38" ht="13.8" x14ac:dyDescent="0.25">
      <c r="A42" s="297" t="s">
        <v>219</v>
      </c>
      <c r="B42" s="298" t="s">
        <v>270</v>
      </c>
      <c r="C42" s="351">
        <f t="shared" si="8"/>
        <v>5</v>
      </c>
      <c r="D42" s="331"/>
      <c r="E42" s="393"/>
      <c r="F42" s="334"/>
      <c r="G42" s="335"/>
      <c r="H42" s="394"/>
      <c r="I42" s="338"/>
      <c r="J42" s="338"/>
      <c r="K42" s="343">
        <f t="shared" si="0"/>
        <v>0</v>
      </c>
      <c r="L42" s="395"/>
      <c r="M42" s="202">
        <f t="shared" si="1"/>
        <v>0</v>
      </c>
      <c r="N42" s="203"/>
      <c r="O42" s="396"/>
      <c r="P42" s="396"/>
      <c r="Q42" s="199"/>
      <c r="R42" s="343">
        <f t="shared" si="2"/>
        <v>0</v>
      </c>
      <c r="S42" s="397"/>
      <c r="T42" s="204"/>
      <c r="U42" s="199"/>
      <c r="V42" s="345">
        <f t="shared" si="3"/>
        <v>0</v>
      </c>
      <c r="W42" s="398"/>
      <c r="X42" s="399"/>
      <c r="Y42" s="396"/>
      <c r="Z42" s="396"/>
      <c r="AA42" s="199"/>
      <c r="AB42" s="400">
        <f t="shared" si="4"/>
        <v>0</v>
      </c>
      <c r="AC42" s="397"/>
      <c r="AD42" s="397"/>
      <c r="AE42" s="401"/>
      <c r="AF42" s="345">
        <f t="shared" si="5"/>
        <v>0</v>
      </c>
      <c r="AG42" s="398"/>
      <c r="AH42" s="215">
        <f t="shared" si="6"/>
        <v>0</v>
      </c>
      <c r="AI42" s="220"/>
      <c r="AJ42" s="221">
        <f t="shared" si="7"/>
        <v>0</v>
      </c>
      <c r="AK42" s="222"/>
      <c r="AL42" s="171"/>
    </row>
    <row r="43" spans="1:38" ht="13.8" x14ac:dyDescent="0.25">
      <c r="A43" s="297" t="s">
        <v>219</v>
      </c>
      <c r="B43" s="298" t="s">
        <v>270</v>
      </c>
      <c r="C43" s="351">
        <f t="shared" si="8"/>
        <v>6</v>
      </c>
      <c r="D43" s="331"/>
      <c r="E43" s="393"/>
      <c r="F43" s="334"/>
      <c r="G43" s="335"/>
      <c r="H43" s="394"/>
      <c r="I43" s="338"/>
      <c r="J43" s="338"/>
      <c r="K43" s="343">
        <f t="shared" si="0"/>
        <v>0</v>
      </c>
      <c r="L43" s="395"/>
      <c r="M43" s="202">
        <f t="shared" si="1"/>
        <v>0</v>
      </c>
      <c r="N43" s="203"/>
      <c r="O43" s="396"/>
      <c r="P43" s="396"/>
      <c r="Q43" s="199"/>
      <c r="R43" s="343">
        <f t="shared" si="2"/>
        <v>0</v>
      </c>
      <c r="S43" s="397"/>
      <c r="T43" s="204"/>
      <c r="U43" s="199"/>
      <c r="V43" s="345">
        <f t="shared" si="3"/>
        <v>0</v>
      </c>
      <c r="W43" s="398"/>
      <c r="X43" s="399"/>
      <c r="Y43" s="396"/>
      <c r="Z43" s="396"/>
      <c r="AA43" s="199"/>
      <c r="AB43" s="400">
        <f t="shared" si="4"/>
        <v>0</v>
      </c>
      <c r="AC43" s="397"/>
      <c r="AD43" s="397"/>
      <c r="AE43" s="401"/>
      <c r="AF43" s="345">
        <f t="shared" si="5"/>
        <v>0</v>
      </c>
      <c r="AG43" s="398"/>
      <c r="AH43" s="215">
        <f t="shared" si="6"/>
        <v>0</v>
      </c>
      <c r="AI43" s="220"/>
      <c r="AJ43" s="221">
        <f t="shared" si="7"/>
        <v>0</v>
      </c>
      <c r="AK43" s="222"/>
      <c r="AL43" s="171"/>
    </row>
    <row r="44" spans="1:38" ht="13.8" x14ac:dyDescent="0.25">
      <c r="A44" s="297" t="s">
        <v>219</v>
      </c>
      <c r="B44" s="298" t="s">
        <v>270</v>
      </c>
      <c r="C44" s="351">
        <f t="shared" si="8"/>
        <v>7</v>
      </c>
      <c r="D44" s="331"/>
      <c r="E44" s="393"/>
      <c r="F44" s="334"/>
      <c r="G44" s="335"/>
      <c r="H44" s="394"/>
      <c r="I44" s="338"/>
      <c r="J44" s="338"/>
      <c r="K44" s="343">
        <f t="shared" si="0"/>
        <v>0</v>
      </c>
      <c r="L44" s="395"/>
      <c r="M44" s="202">
        <f t="shared" si="1"/>
        <v>0</v>
      </c>
      <c r="N44" s="203"/>
      <c r="O44" s="396"/>
      <c r="P44" s="396"/>
      <c r="Q44" s="199"/>
      <c r="R44" s="343">
        <f t="shared" si="2"/>
        <v>0</v>
      </c>
      <c r="S44" s="397"/>
      <c r="T44" s="204"/>
      <c r="U44" s="199"/>
      <c r="V44" s="345">
        <f t="shared" si="3"/>
        <v>0</v>
      </c>
      <c r="W44" s="398"/>
      <c r="X44" s="399"/>
      <c r="Y44" s="396"/>
      <c r="Z44" s="396"/>
      <c r="AA44" s="199"/>
      <c r="AB44" s="400">
        <f t="shared" si="4"/>
        <v>0</v>
      </c>
      <c r="AC44" s="397"/>
      <c r="AD44" s="397"/>
      <c r="AE44" s="401"/>
      <c r="AF44" s="345">
        <f t="shared" si="5"/>
        <v>0</v>
      </c>
      <c r="AG44" s="398"/>
      <c r="AH44" s="215">
        <f t="shared" si="6"/>
        <v>0</v>
      </c>
      <c r="AI44" s="220"/>
      <c r="AJ44" s="221">
        <f t="shared" si="7"/>
        <v>0</v>
      </c>
      <c r="AK44" s="222"/>
      <c r="AL44" s="171"/>
    </row>
    <row r="45" spans="1:38" ht="13.8" x14ac:dyDescent="0.25">
      <c r="A45" s="352"/>
      <c r="B45" s="353"/>
      <c r="C45" s="354"/>
      <c r="D45" s="355"/>
      <c r="E45" s="359"/>
      <c r="F45" s="358"/>
      <c r="G45" s="359"/>
      <c r="H45" s="402"/>
      <c r="I45" s="362"/>
      <c r="J45" s="362"/>
      <c r="K45" s="232"/>
      <c r="L45" s="403"/>
      <c r="M45" s="236"/>
      <c r="N45" s="237"/>
      <c r="O45" s="404"/>
      <c r="P45" s="404"/>
      <c r="Q45" s="234"/>
      <c r="R45" s="232"/>
      <c r="S45" s="232"/>
      <c r="T45" s="232"/>
      <c r="U45" s="234"/>
      <c r="V45" s="367"/>
      <c r="W45" s="405"/>
      <c r="X45" s="406"/>
      <c r="Y45" s="404"/>
      <c r="Z45" s="404"/>
      <c r="AA45" s="234"/>
      <c r="AB45" s="404"/>
      <c r="AC45" s="232"/>
      <c r="AD45" s="232"/>
      <c r="AE45" s="235"/>
      <c r="AF45" s="367"/>
      <c r="AG45" s="405"/>
      <c r="AH45" s="240"/>
      <c r="AI45" s="246"/>
      <c r="AJ45" s="247"/>
      <c r="AK45" s="248"/>
      <c r="AL45" s="171"/>
    </row>
    <row r="46" spans="1:38" ht="13.8" x14ac:dyDescent="0.25">
      <c r="A46" s="297" t="s">
        <v>219</v>
      </c>
      <c r="B46" s="298" t="s">
        <v>270</v>
      </c>
      <c r="C46" s="351">
        <f>C45+1</f>
        <v>1</v>
      </c>
      <c r="D46" s="331"/>
      <c r="E46" s="393"/>
      <c r="F46" s="334"/>
      <c r="G46" s="335"/>
      <c r="H46" s="394"/>
      <c r="I46" s="338"/>
      <c r="J46" s="338"/>
      <c r="K46" s="343">
        <f>ROUND(I46*J46,2)</f>
        <v>0</v>
      </c>
      <c r="L46" s="395"/>
      <c r="M46" s="202">
        <f>ROUND(K46*(1-L46),2)</f>
        <v>0</v>
      </c>
      <c r="N46" s="203"/>
      <c r="O46" s="396"/>
      <c r="P46" s="396"/>
      <c r="Q46" s="199"/>
      <c r="R46" s="343">
        <f>ROUND((I46-O46)*(J46-P46)*(1-L46-Q46),2)</f>
        <v>0</v>
      </c>
      <c r="S46" s="397"/>
      <c r="T46" s="204"/>
      <c r="U46" s="199"/>
      <c r="V46" s="345">
        <f>ROUND((I46-O46-S46)*(J46-P46-T46)*(1-L46-Q46-U46),2)</f>
        <v>0</v>
      </c>
      <c r="W46" s="398"/>
      <c r="X46" s="399"/>
      <c r="Y46" s="396"/>
      <c r="Z46" s="396"/>
      <c r="AA46" s="199"/>
      <c r="AB46" s="400">
        <f>ROUND((I46-O46-S46-Y46)*(J46-P46-T46-Z46)*(1-L46-Q46-U46-AA46),2)</f>
        <v>0</v>
      </c>
      <c r="AC46" s="397"/>
      <c r="AD46" s="397"/>
      <c r="AE46" s="401"/>
      <c r="AF46" s="345">
        <f>ROUND((I46-O46-S46-Y46-AC46)*(J46-P46-T46-Z46-AD46)*(1-L46-Q46-U46-AA46-AE46),2)</f>
        <v>0</v>
      </c>
      <c r="AG46" s="398"/>
      <c r="AH46" s="215">
        <f>AF45</f>
        <v>0</v>
      </c>
      <c r="AI46" s="220"/>
      <c r="AJ46" s="221">
        <f>AH46*AI46</f>
        <v>0</v>
      </c>
      <c r="AK46" s="222"/>
      <c r="AL46" s="171"/>
    </row>
    <row r="47" spans="1:38" ht="14.4" thickBot="1" x14ac:dyDescent="0.3">
      <c r="A47" s="352" t="s">
        <v>222</v>
      </c>
      <c r="B47" s="353" t="s">
        <v>271</v>
      </c>
      <c r="C47" s="354">
        <f>C46+1</f>
        <v>2</v>
      </c>
      <c r="D47" s="355"/>
      <c r="E47" s="359" t="s">
        <v>385</v>
      </c>
      <c r="F47" s="358"/>
      <c r="G47" s="359"/>
      <c r="H47" s="402"/>
      <c r="I47" s="362"/>
      <c r="J47" s="362"/>
      <c r="K47" s="232">
        <f>I47*J47</f>
        <v>0</v>
      </c>
      <c r="L47" s="403"/>
      <c r="M47" s="236">
        <f>K47*(1-L47)</f>
        <v>0</v>
      </c>
      <c r="N47" s="237"/>
      <c r="O47" s="404"/>
      <c r="P47" s="404"/>
      <c r="Q47" s="234"/>
      <c r="R47" s="232">
        <f>(I47-O47)*(J47-P47)*(1-L47-Q47)</f>
        <v>0</v>
      </c>
      <c r="S47" s="232"/>
      <c r="T47" s="232"/>
      <c r="U47" s="234"/>
      <c r="V47" s="367">
        <f>(I47-O47-S47)*(J47-P47-T47)*(1-L47-Q47-U47)</f>
        <v>0</v>
      </c>
      <c r="W47" s="405"/>
      <c r="X47" s="406"/>
      <c r="Y47" s="404"/>
      <c r="Z47" s="404"/>
      <c r="AA47" s="234"/>
      <c r="AB47" s="404">
        <f>ROUND((I47-O47-S47-Y47)*(J47-P47-T47-Z47)*(1-L47-Q47-U47-AA47),2)</f>
        <v>0</v>
      </c>
      <c r="AC47" s="232"/>
      <c r="AD47" s="232"/>
      <c r="AE47" s="235"/>
      <c r="AF47" s="367">
        <f>(I47-O47-S47-Y47-AC47)*(J47-P47-T47-Z47-AD47)*(1-L47-Q47-U47-AA47-AE47)</f>
        <v>0</v>
      </c>
      <c r="AG47" s="405"/>
      <c r="AH47" s="270">
        <f>AF46</f>
        <v>0</v>
      </c>
      <c r="AI47" s="271"/>
      <c r="AJ47" s="272">
        <f>AH47*AI47</f>
        <v>0</v>
      </c>
      <c r="AK47" s="273"/>
      <c r="AL47" s="171"/>
    </row>
    <row r="48" spans="1:38" ht="15" customHeight="1" thickBot="1" x14ac:dyDescent="0.3">
      <c r="A48" s="297" t="s">
        <v>219</v>
      </c>
      <c r="B48" s="298"/>
      <c r="C48" s="371"/>
      <c r="D48" s="371"/>
      <c r="E48" s="371"/>
      <c r="F48" s="371"/>
      <c r="G48" s="371"/>
      <c r="H48" s="371"/>
      <c r="I48" s="371"/>
      <c r="J48" s="372" t="s">
        <v>210</v>
      </c>
      <c r="K48" s="373">
        <f>SUM(K38:K47)</f>
        <v>0</v>
      </c>
      <c r="L48" s="371"/>
      <c r="M48" s="374">
        <f>SUM(M38:M47)</f>
        <v>0</v>
      </c>
      <c r="N48" s="375"/>
      <c r="O48" s="371"/>
      <c r="P48" s="371"/>
      <c r="Q48" s="371"/>
      <c r="R48" s="376">
        <f>SUM(R38:R47)</f>
        <v>0</v>
      </c>
      <c r="S48" s="371"/>
      <c r="T48" s="371"/>
      <c r="U48" s="371"/>
      <c r="V48" s="376">
        <f>SUM(V38:V47)</f>
        <v>0</v>
      </c>
      <c r="W48" s="371"/>
      <c r="X48" s="371"/>
      <c r="Y48" s="371"/>
      <c r="Z48" s="371"/>
      <c r="AA48" s="371"/>
      <c r="AB48" s="376">
        <f>SUM(AB38:AB47)</f>
        <v>0</v>
      </c>
      <c r="AC48" s="371"/>
      <c r="AD48" s="371"/>
      <c r="AE48" s="371"/>
      <c r="AF48" s="376">
        <f>SUM(AF38:AF47)</f>
        <v>0</v>
      </c>
      <c r="AG48" s="371"/>
      <c r="AH48" s="287"/>
      <c r="AI48" s="287"/>
      <c r="AJ48" s="377">
        <f>SUM(AJ38:AJ47)</f>
        <v>0</v>
      </c>
      <c r="AK48" s="287"/>
    </row>
    <row r="49" spans="1:33" ht="12.75" hidden="1" customHeight="1" x14ac:dyDescent="0.25">
      <c r="A49" s="298" t="s">
        <v>189</v>
      </c>
      <c r="B49" s="298"/>
      <c r="C49" s="298"/>
      <c r="D49" s="298"/>
      <c r="E49" s="298"/>
      <c r="F49" s="298"/>
      <c r="G49" s="298"/>
      <c r="H49" s="298"/>
      <c r="I49" s="298"/>
      <c r="J49" s="298"/>
      <c r="K49" s="298"/>
      <c r="L49" s="298"/>
      <c r="M49" s="298"/>
      <c r="N49" s="298"/>
      <c r="O49" s="298"/>
      <c r="P49" s="298"/>
      <c r="Q49" s="298"/>
      <c r="R49" s="298"/>
      <c r="S49" s="298"/>
      <c r="T49" s="298"/>
      <c r="U49" s="298"/>
      <c r="V49" s="298"/>
      <c r="W49" s="298"/>
      <c r="X49" s="298"/>
      <c r="Y49" s="298"/>
      <c r="Z49" s="298"/>
      <c r="AA49" s="298"/>
      <c r="AB49" s="298"/>
      <c r="AC49" s="298"/>
      <c r="AD49" s="298"/>
      <c r="AE49" s="298"/>
      <c r="AF49" s="298"/>
      <c r="AG49" s="298"/>
    </row>
    <row r="50" spans="1:33" ht="12.75" hidden="1" customHeight="1" x14ac:dyDescent="0.25">
      <c r="A50" s="298" t="s">
        <v>189</v>
      </c>
      <c r="B50" s="298"/>
      <c r="C50" s="298"/>
      <c r="D50" s="298"/>
      <c r="E50" s="298"/>
      <c r="F50" s="298"/>
      <c r="G50" s="298"/>
      <c r="H50" s="298"/>
      <c r="I50" s="298"/>
      <c r="J50" s="298"/>
      <c r="K50" s="298"/>
      <c r="L50" s="298"/>
      <c r="M50" s="298"/>
      <c r="N50" s="298"/>
      <c r="O50" s="298"/>
      <c r="P50" s="298"/>
      <c r="Q50" s="298"/>
      <c r="R50" s="298"/>
      <c r="S50" s="298"/>
      <c r="T50" s="298"/>
      <c r="U50" s="298"/>
      <c r="V50" s="298"/>
      <c r="W50" s="298"/>
      <c r="X50" s="298"/>
      <c r="Y50" s="298"/>
      <c r="Z50" s="298"/>
      <c r="AA50" s="298"/>
      <c r="AB50" s="298"/>
      <c r="AC50" s="298"/>
      <c r="AD50" s="298"/>
      <c r="AE50" s="298"/>
      <c r="AF50" s="298"/>
      <c r="AG50" s="298"/>
    </row>
    <row r="51" spans="1:33" ht="12.75" hidden="1" customHeight="1" x14ac:dyDescent="0.25">
      <c r="A51" s="298" t="s">
        <v>189</v>
      </c>
      <c r="B51" s="298"/>
      <c r="C51" s="378" t="s">
        <v>363</v>
      </c>
      <c r="D51" s="378"/>
      <c r="E51" s="378"/>
      <c r="F51" s="378"/>
      <c r="G51" s="379"/>
      <c r="H51" s="379"/>
      <c r="I51" s="379"/>
      <c r="J51" s="379"/>
      <c r="K51" s="379"/>
      <c r="L51" s="379"/>
      <c r="M51" s="379"/>
      <c r="N51" s="379"/>
      <c r="O51" s="298"/>
      <c r="P51" s="298"/>
      <c r="Q51" s="298"/>
      <c r="R51" s="298"/>
      <c r="S51" s="298"/>
      <c r="T51" s="298"/>
      <c r="U51" s="298"/>
      <c r="V51" s="298"/>
      <c r="W51" s="298"/>
      <c r="X51" s="298"/>
      <c r="Y51" s="298"/>
      <c r="Z51" s="298"/>
      <c r="AA51" s="298"/>
      <c r="AB51" s="298"/>
      <c r="AC51" s="298"/>
      <c r="AD51" s="298"/>
      <c r="AE51" s="298"/>
      <c r="AF51" s="298"/>
      <c r="AG51" s="298"/>
    </row>
    <row r="52" spans="1:33" ht="12.75" hidden="1" customHeight="1" x14ac:dyDescent="0.25">
      <c r="A52" s="298" t="s">
        <v>189</v>
      </c>
      <c r="B52" s="298"/>
      <c r="C52" s="298"/>
      <c r="D52" s="378"/>
      <c r="E52" s="378"/>
      <c r="F52" s="378"/>
      <c r="G52" s="379"/>
      <c r="H52" s="379"/>
      <c r="I52" s="379"/>
      <c r="J52" s="379"/>
      <c r="K52" s="379"/>
      <c r="L52" s="379"/>
      <c r="M52" s="379"/>
      <c r="N52" s="379"/>
      <c r="O52" s="298"/>
      <c r="P52" s="298"/>
      <c r="Q52" s="298"/>
      <c r="R52" s="298"/>
      <c r="S52" s="298"/>
      <c r="T52" s="298"/>
      <c r="U52" s="298"/>
      <c r="V52" s="298"/>
      <c r="W52" s="298"/>
      <c r="X52" s="298"/>
      <c r="Y52" s="298"/>
      <c r="Z52" s="298"/>
      <c r="AA52" s="298"/>
      <c r="AB52" s="298"/>
      <c r="AC52" s="298"/>
      <c r="AD52" s="298"/>
      <c r="AE52" s="298"/>
      <c r="AF52" s="298"/>
      <c r="AG52" s="298"/>
    </row>
    <row r="53" spans="1:33" ht="14.25" hidden="1" customHeight="1" x14ac:dyDescent="0.25">
      <c r="A53" s="298" t="s">
        <v>189</v>
      </c>
      <c r="B53" s="298"/>
      <c r="C53" s="379"/>
      <c r="D53" s="379"/>
      <c r="E53" s="379"/>
      <c r="F53" s="378"/>
      <c r="G53" s="379"/>
      <c r="H53" s="379"/>
      <c r="I53" s="379"/>
      <c r="J53" s="379"/>
      <c r="K53" s="379"/>
      <c r="L53" s="379"/>
      <c r="M53" s="379"/>
      <c r="N53" s="379"/>
      <c r="O53" s="297"/>
      <c r="P53" s="297"/>
      <c r="Q53" s="297"/>
      <c r="R53" s="297"/>
      <c r="S53" s="297"/>
      <c r="T53" s="297"/>
      <c r="U53" s="297"/>
      <c r="V53" s="297"/>
      <c r="W53" s="297"/>
      <c r="X53" s="297"/>
      <c r="Y53" s="297"/>
      <c r="Z53" s="297"/>
      <c r="AA53" s="297"/>
      <c r="AB53" s="297"/>
      <c r="AC53" s="297"/>
      <c r="AD53" s="297"/>
      <c r="AE53" s="297"/>
      <c r="AF53" s="297"/>
      <c r="AG53" s="297"/>
    </row>
    <row r="54" spans="1:33" ht="14.25" hidden="1" customHeight="1" x14ac:dyDescent="0.25">
      <c r="A54" s="298" t="s">
        <v>189</v>
      </c>
      <c r="B54" s="298"/>
      <c r="C54" s="998"/>
      <c r="D54" s="998"/>
      <c r="E54" s="998"/>
      <c r="F54" s="297"/>
      <c r="G54" s="998"/>
      <c r="H54" s="998"/>
      <c r="I54" s="998"/>
      <c r="J54" s="998"/>
      <c r="K54" s="998"/>
      <c r="L54" s="998"/>
      <c r="M54" s="998"/>
      <c r="N54" s="998"/>
      <c r="O54" s="297"/>
      <c r="P54" s="297"/>
      <c r="Q54" s="297"/>
      <c r="R54" s="297"/>
      <c r="S54" s="297"/>
      <c r="T54" s="297"/>
      <c r="U54" s="297"/>
      <c r="V54" s="297"/>
      <c r="W54" s="297"/>
      <c r="X54" s="297"/>
      <c r="Y54" s="297"/>
      <c r="Z54" s="297"/>
      <c r="AA54" s="297"/>
      <c r="AB54" s="297"/>
      <c r="AC54" s="297"/>
      <c r="AD54" s="297"/>
      <c r="AE54" s="297"/>
      <c r="AF54" s="297"/>
      <c r="AG54" s="297"/>
    </row>
    <row r="55" spans="1:33" ht="14.25" hidden="1" customHeight="1" x14ac:dyDescent="0.25">
      <c r="A55" s="298" t="s">
        <v>189</v>
      </c>
      <c r="B55" s="298"/>
      <c r="C55" s="991" t="s">
        <v>80</v>
      </c>
      <c r="D55" s="991"/>
      <c r="E55" s="991"/>
      <c r="F55" s="297"/>
      <c r="G55" s="991" t="s">
        <v>274</v>
      </c>
      <c r="H55" s="991"/>
      <c r="I55" s="991"/>
      <c r="J55" s="991"/>
      <c r="K55" s="991"/>
      <c r="L55" s="991"/>
      <c r="M55" s="991"/>
      <c r="N55" s="991"/>
      <c r="O55" s="297"/>
      <c r="P55" s="297"/>
      <c r="Q55" s="297"/>
      <c r="R55" s="297"/>
      <c r="S55" s="297"/>
      <c r="T55" s="297"/>
      <c r="U55" s="297"/>
      <c r="V55" s="297"/>
      <c r="W55" s="297"/>
      <c r="X55" s="297"/>
      <c r="Y55" s="297"/>
      <c r="Z55" s="297"/>
      <c r="AA55" s="297"/>
      <c r="AB55" s="297"/>
      <c r="AC55" s="297"/>
      <c r="AD55" s="297"/>
      <c r="AE55" s="297"/>
      <c r="AF55" s="297"/>
      <c r="AG55" s="297"/>
    </row>
    <row r="56" spans="1:33" ht="14.25" customHeight="1" x14ac:dyDescent="0.25">
      <c r="A56" s="298" t="s">
        <v>189</v>
      </c>
      <c r="B56" s="298"/>
      <c r="C56" s="297"/>
      <c r="D56" s="297"/>
      <c r="E56" s="297"/>
      <c r="F56" s="297"/>
      <c r="G56" s="297"/>
      <c r="H56" s="297"/>
      <c r="I56" s="297"/>
      <c r="J56" s="297"/>
      <c r="K56" s="297"/>
      <c r="L56" s="297"/>
      <c r="M56" s="297"/>
      <c r="N56" s="297"/>
      <c r="O56" s="297"/>
      <c r="P56" s="297"/>
      <c r="Q56" s="297"/>
      <c r="R56" s="297"/>
      <c r="S56" s="297"/>
      <c r="T56" s="297"/>
      <c r="U56" s="297"/>
      <c r="V56" s="297"/>
      <c r="W56" s="297"/>
      <c r="X56" s="297"/>
      <c r="Y56" s="297"/>
      <c r="Z56" s="297"/>
      <c r="AA56" s="297"/>
      <c r="AB56" s="297"/>
      <c r="AC56" s="297"/>
      <c r="AD56" s="297"/>
      <c r="AE56" s="297"/>
      <c r="AF56" s="297"/>
      <c r="AG56" s="297"/>
    </row>
  </sheetData>
  <sheetProtection password="C749" sheet="1" objects="1" scenarios="1"/>
  <mergeCells count="45">
    <mergeCell ref="F3:G3"/>
    <mergeCell ref="C5:E5"/>
    <mergeCell ref="C12:E12"/>
    <mergeCell ref="F12:G12"/>
    <mergeCell ref="C15:E15"/>
    <mergeCell ref="C1:M1"/>
    <mergeCell ref="C7:E7"/>
    <mergeCell ref="F7:G7"/>
    <mergeCell ref="C9:E9"/>
    <mergeCell ref="F9:G9"/>
    <mergeCell ref="C3:E3"/>
    <mergeCell ref="F5:G5"/>
    <mergeCell ref="C10:E10"/>
    <mergeCell ref="F10:G10"/>
    <mergeCell ref="C28:E28"/>
    <mergeCell ref="C16:E16"/>
    <mergeCell ref="G28:H28"/>
    <mergeCell ref="C23:E23"/>
    <mergeCell ref="G23:H23"/>
    <mergeCell ref="G25:H25"/>
    <mergeCell ref="C22:E22"/>
    <mergeCell ref="G22:H22"/>
    <mergeCell ref="C21:H21"/>
    <mergeCell ref="C18:G18"/>
    <mergeCell ref="Y36:AG36"/>
    <mergeCell ref="C30:E30"/>
    <mergeCell ref="G30:H30"/>
    <mergeCell ref="C32:M32"/>
    <mergeCell ref="C27:E27"/>
    <mergeCell ref="G27:H27"/>
    <mergeCell ref="C24:E24"/>
    <mergeCell ref="G24:H24"/>
    <mergeCell ref="C26:E26"/>
    <mergeCell ref="G26:H26"/>
    <mergeCell ref="C25:E25"/>
    <mergeCell ref="AH36:AK36"/>
    <mergeCell ref="C29:E29"/>
    <mergeCell ref="G29:H29"/>
    <mergeCell ref="C55:E55"/>
    <mergeCell ref="G55:N55"/>
    <mergeCell ref="N36:W36"/>
    <mergeCell ref="C33:M33"/>
    <mergeCell ref="C36:M36"/>
    <mergeCell ref="C54:E54"/>
    <mergeCell ref="G54:N54"/>
  </mergeCells>
  <phoneticPr fontId="0" type="noConversion"/>
  <conditionalFormatting sqref="C38:C47 S38:U47 W38:AA47 AC38:AE47 AG38:AG47 F38:Q47">
    <cfRule type="expression" dxfId="74" priority="1" stopIfTrue="1">
      <formula>NOT(ISBLANK($X38))</formula>
    </cfRule>
  </conditionalFormatting>
  <conditionalFormatting sqref="D38:D47">
    <cfRule type="expression" dxfId="73" priority="2" stopIfTrue="1">
      <formula>AND(NOT(ISBLANK($X38)),OR(D38&lt;$F$16,D38&gt;$G$16))</formula>
    </cfRule>
    <cfRule type="cellIs" dxfId="72" priority="3" stopIfTrue="1" operator="notBetween">
      <formula>$F$16</formula>
      <formula>$G$16</formula>
    </cfRule>
    <cfRule type="expression" dxfId="71" priority="4" stopIfTrue="1">
      <formula>NOT(ISBLANK($X38))</formula>
    </cfRule>
  </conditionalFormatting>
  <conditionalFormatting sqref="E38:E47">
    <cfRule type="expression" dxfId="70" priority="5" stopIfTrue="1">
      <formula>AND(ISNA(VLOOKUP(E38,InKind_WorkerInfoRange,4,FALSE)),NOT(ISBLANK($X38)))</formula>
    </cfRule>
    <cfRule type="expression" dxfId="69" priority="6" stopIfTrue="1">
      <formula>ISNA(VLOOKUP(E38,InKind_WorkerInfoRange,4,FALSE))</formula>
    </cfRule>
    <cfRule type="expression" dxfId="68" priority="7" stopIfTrue="1">
      <formula>NOT(ISBLANK($X38))</formula>
    </cfRule>
  </conditionalFormatting>
  <conditionalFormatting sqref="R38:R47 AB38:AB47">
    <cfRule type="cellIs" dxfId="67" priority="8" stopIfTrue="1" operator="notBetween">
      <formula>0</formula>
      <formula>$M38</formula>
    </cfRule>
    <cfRule type="expression" dxfId="66" priority="9" stopIfTrue="1">
      <formula>NOT(ISBLANK($X38))</formula>
    </cfRule>
  </conditionalFormatting>
  <conditionalFormatting sqref="V38:V47">
    <cfRule type="cellIs" dxfId="65" priority="10" stopIfTrue="1" operator="notBetween">
      <formula>0</formula>
      <formula>$R38</formula>
    </cfRule>
    <cfRule type="expression" dxfId="64" priority="11" stopIfTrue="1">
      <formula>NOT(ISBLANK($X38))</formula>
    </cfRule>
  </conditionalFormatting>
  <conditionalFormatting sqref="AF38:AF47">
    <cfRule type="cellIs" dxfId="63" priority="12" stopIfTrue="1" operator="notBetween">
      <formula>0</formula>
      <formula>$AB38</formula>
    </cfRule>
    <cfRule type="expression" dxfId="62" priority="13" stopIfTrue="1">
      <formula>NOT(ISBLANK($X38))</formula>
    </cfRule>
  </conditionalFormatting>
  <conditionalFormatting sqref="R48">
    <cfRule type="cellIs" dxfId="61" priority="14" stopIfTrue="1" operator="notBetween">
      <formula>0</formula>
      <formula>M48</formula>
    </cfRule>
  </conditionalFormatting>
  <conditionalFormatting sqref="V48">
    <cfRule type="cellIs" dxfId="60" priority="15" stopIfTrue="1" operator="notBetween">
      <formula>0</formula>
      <formula>$R48</formula>
    </cfRule>
  </conditionalFormatting>
  <conditionalFormatting sqref="AB48">
    <cfRule type="cellIs" dxfId="59" priority="16" stopIfTrue="1" operator="notBetween">
      <formula>0</formula>
      <formula>M48</formula>
    </cfRule>
  </conditionalFormatting>
  <conditionalFormatting sqref="AF48">
    <cfRule type="cellIs" dxfId="58" priority="17" stopIfTrue="1" operator="notBetween">
      <formula>0</formula>
      <formula>$AB48</formula>
    </cfRule>
  </conditionalFormatting>
  <conditionalFormatting sqref="AH38:AH47">
    <cfRule type="expression" dxfId="57" priority="18" stopIfTrue="1">
      <formula>IF(AND(AH38 &lt;&gt;#REF!),NOT(ISBLANK(AH38)))</formula>
    </cfRule>
  </conditionalFormatting>
  <conditionalFormatting sqref="F16 C17:F17 F19">
    <cfRule type="cellIs" dxfId="56" priority="19" stopIfTrue="1" operator="greaterThan">
      <formula>$G$16</formula>
    </cfRule>
  </conditionalFormatting>
  <conditionalFormatting sqref="G16:G17 G19">
    <cfRule type="cellIs" dxfId="55" priority="20" stopIfTrue="1" operator="lessThan">
      <formula>$F$16</formula>
    </cfRule>
  </conditionalFormatting>
  <dataValidations count="3">
    <dataValidation type="date" allowBlank="1" showInputMessage="1" showErrorMessage="1" errorTitle="Fehler" error="Das Datum muss zwischen 1.1.2014 und 30.06.2025 liegen" sqref="F16:G16">
      <formula1>41640</formula1>
      <formula2>45838</formula2>
    </dataValidation>
    <dataValidation type="list" allowBlank="1" showInputMessage="1" showErrorMessage="1" errorTitle="Fehler" error="Es können nur Leistungserbringer gewählt werden, die in der obigen Liste angelegt wurden!" sqref="E38:E47">
      <formula1>InKind_WorkerNameRange</formula1>
    </dataValidation>
    <dataValidation type="list" allowBlank="1" showInputMessage="1" showErrorMessage="1" sqref="H38:H47">
      <formula1>gblUnits_ItemUnits</formula1>
    </dataValidation>
  </dataValidations>
  <pageMargins left="0.78740157499999996" right="0.78740157499999996" top="0.984251969" bottom="0.984251969" header="0.4921259845" footer="0.4921259845"/>
  <pageSetup paperSize="9" orientation="portrait" r:id="rId1"/>
  <headerFooter alignWithMargins="0">
    <oddFooter>&amp;LUnbare Sachleistungen&amp;CVersion 13b / Juni 2021&amp;RSeite &amp;P von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9" r:id="rId4" name="Button_AddWorker">
              <controlPr defaultSize="0" print="0" autoFill="0" autoPict="0" macro="[0]!InKind_InsertWorkerLine_OnClick">
                <anchor moveWithCells="1">
                  <from>
                    <xdr:col>4</xdr:col>
                    <xdr:colOff>1219200</xdr:colOff>
                    <xdr:row>20</xdr:row>
                    <xdr:rowOff>45720</xdr:rowOff>
                  </from>
                  <to>
                    <xdr:col>5</xdr:col>
                    <xdr:colOff>883920</xdr:colOff>
                    <xdr:row>20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0" r:id="rId5" name="Button_DelWorker">
              <controlPr defaultSize="0" print="0" autoFill="0" autoPict="0" macro="[0]!InKind_DeleteWorkerLine_OnClick">
                <anchor moveWithCells="1">
                  <from>
                    <xdr:col>5</xdr:col>
                    <xdr:colOff>982980</xdr:colOff>
                    <xdr:row>20</xdr:row>
                    <xdr:rowOff>45720</xdr:rowOff>
                  </from>
                  <to>
                    <xdr:col>6</xdr:col>
                    <xdr:colOff>167640</xdr:colOff>
                    <xdr:row>20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1" r:id="rId6" name="Button_AddReceipt">
              <controlPr defaultSize="0" print="0" autoFill="0" autoPict="0" macro="[0]!InKind_InsertReceiptLine_OnClick">
                <anchor moveWithCells="1">
                  <from>
                    <xdr:col>4</xdr:col>
                    <xdr:colOff>53340</xdr:colOff>
                    <xdr:row>35</xdr:row>
                    <xdr:rowOff>45720</xdr:rowOff>
                  </from>
                  <to>
                    <xdr:col>4</xdr:col>
                    <xdr:colOff>1120140</xdr:colOff>
                    <xdr:row>35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2" r:id="rId7" name="Button_DelReceipt">
              <controlPr defaultSize="0" print="0" autoFill="0" autoPict="0" macro="[0]!InKind_DeleteReceiptLine_OnClick">
                <anchor moveWithCells="1">
                  <from>
                    <xdr:col>4</xdr:col>
                    <xdr:colOff>1203960</xdr:colOff>
                    <xdr:row>35</xdr:row>
                    <xdr:rowOff>45720</xdr:rowOff>
                  </from>
                  <to>
                    <xdr:col>5</xdr:col>
                    <xdr:colOff>868680</xdr:colOff>
                    <xdr:row>35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3" r:id="rId8" name="Button_EraseAll">
              <controlPr defaultSize="0" print="0" autoFill="0" autoPict="0" macro="[0]!InKind_EraseAllData">
                <anchor moveWithCells="1">
                  <from>
                    <xdr:col>7</xdr:col>
                    <xdr:colOff>137160</xdr:colOff>
                    <xdr:row>2</xdr:row>
                    <xdr:rowOff>7620</xdr:rowOff>
                  </from>
                  <to>
                    <xdr:col>8</xdr:col>
                    <xdr:colOff>83820</xdr:colOff>
                    <xdr:row>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4" r:id="rId9" name="Button_SelectModeVWKPrint">
              <controlPr defaultSize="0" print="0" autoFill="0" autoPict="0" macro="[0]!InKind_SelectViewModeVWKPrint_OnClick">
                <anchor moveWithCells="1">
                  <from>
                    <xdr:col>4</xdr:col>
                    <xdr:colOff>1173480</xdr:colOff>
                    <xdr:row>17</xdr:row>
                    <xdr:rowOff>190500</xdr:rowOff>
                  </from>
                  <to>
                    <xdr:col>5</xdr:col>
                    <xdr:colOff>510540</xdr:colOff>
                    <xdr:row>18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5" r:id="rId10" name="Button_SelectModeVWKFull">
              <controlPr defaultSize="0" print="0" autoFill="0" autoPict="0" macro="[0]!InKind_SelectViewModeVWKAll_OnClick">
                <anchor moveWithCells="1">
                  <from>
                    <xdr:col>4</xdr:col>
                    <xdr:colOff>335280</xdr:colOff>
                    <xdr:row>17</xdr:row>
                    <xdr:rowOff>190500</xdr:rowOff>
                  </from>
                  <to>
                    <xdr:col>4</xdr:col>
                    <xdr:colOff>1074420</xdr:colOff>
                    <xdr:row>18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6" r:id="rId11" name="Button_SelectModeVOKPrint">
              <controlPr defaultSize="0" print="0" autoFill="0" autoPict="0" macro="[0]!InKind_SelectViewModeVOKPrint_OnClick">
                <anchor moveWithCells="1">
                  <from>
                    <xdr:col>6</xdr:col>
                    <xdr:colOff>60960</xdr:colOff>
                    <xdr:row>17</xdr:row>
                    <xdr:rowOff>190500</xdr:rowOff>
                  </from>
                  <to>
                    <xdr:col>6</xdr:col>
                    <xdr:colOff>792480</xdr:colOff>
                    <xdr:row>18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7" r:id="rId12" name="Button_SelectModeVOKFull">
              <controlPr defaultSize="0" print="0" autoFill="0" autoPict="0" macro="[0]!InKind_SelectViewModeVOKAll_OnClick">
                <anchor moveWithCells="1">
                  <from>
                    <xdr:col>5</xdr:col>
                    <xdr:colOff>1089660</xdr:colOff>
                    <xdr:row>17</xdr:row>
                    <xdr:rowOff>190500</xdr:rowOff>
                  </from>
                  <to>
                    <xdr:col>5</xdr:col>
                    <xdr:colOff>1828800</xdr:colOff>
                    <xdr:row>18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8" r:id="rId13" name="Button_UnlockAll">
              <controlPr defaultSize="0" print="0" autoFill="0" autoPict="0" macro="[0]!UnprotectAllSheets">
                <anchor moveWithCells="1">
                  <from>
                    <xdr:col>8</xdr:col>
                    <xdr:colOff>312420</xdr:colOff>
                    <xdr:row>2</xdr:row>
                    <xdr:rowOff>7620</xdr:rowOff>
                  </from>
                  <to>
                    <xdr:col>9</xdr:col>
                    <xdr:colOff>259080</xdr:colOff>
                    <xdr:row>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9" r:id="rId14" name="Button_SelectModeUser">
              <controlPr defaultSize="0" print="0" autoFill="0" autoPict="0" macro="[0]!InKind_SelectViewModeUser_OnClick">
                <anchor moveWithCells="1">
                  <from>
                    <xdr:col>2</xdr:col>
                    <xdr:colOff>160020</xdr:colOff>
                    <xdr:row>17</xdr:row>
                    <xdr:rowOff>190500</xdr:rowOff>
                  </from>
                  <to>
                    <xdr:col>3</xdr:col>
                    <xdr:colOff>358140</xdr:colOff>
                    <xdr:row>18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0" r:id="rId15" name="Button_LockAll">
              <controlPr defaultSize="0" print="0" autoFill="0" autoPict="0" macro="[0]!ProtectAllSheets">
                <anchor moveWithCells="1">
                  <from>
                    <xdr:col>8</xdr:col>
                    <xdr:colOff>312420</xdr:colOff>
                    <xdr:row>6</xdr:row>
                    <xdr:rowOff>7620</xdr:rowOff>
                  </from>
                  <to>
                    <xdr:col>9</xdr:col>
                    <xdr:colOff>259080</xdr:colOff>
                    <xdr:row>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1" r:id="rId16" name="Button_DuplicateSheet">
              <controlPr defaultSize="0" print="0" autoFill="0" autoPict="0" macro="[0]!DuplicateInKindUserSheet_OnClick">
                <anchor moveWithCells="1">
                  <from>
                    <xdr:col>7</xdr:col>
                    <xdr:colOff>137160</xdr:colOff>
                    <xdr:row>6</xdr:row>
                    <xdr:rowOff>7620</xdr:rowOff>
                  </from>
                  <to>
                    <xdr:col>8</xdr:col>
                    <xdr:colOff>83820</xdr:colOff>
                    <xdr:row>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2" r:id="rId17" name="RadioButton_TaxDeductEnable">
              <controlPr defaultSize="0" autoFill="0" autoLine="0" autoPict="0" macro="[0]!InKind_RadioButton_TaxDeduct_OnClick">
                <anchor moveWithCells="1">
                  <from>
                    <xdr:col>6</xdr:col>
                    <xdr:colOff>114300</xdr:colOff>
                    <xdr:row>10</xdr:row>
                    <xdr:rowOff>60960</xdr:rowOff>
                  </from>
                  <to>
                    <xdr:col>6</xdr:col>
                    <xdr:colOff>419100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3" r:id="rId18" name="RadioButton_TaxDeductDisable">
              <controlPr defaultSize="0" autoFill="0" autoLine="0" autoPict="0" macro="[0]!InKind_RadioButton_TaxDeduct_OnClick">
                <anchor moveWithCells="1">
                  <from>
                    <xdr:col>6</xdr:col>
                    <xdr:colOff>518160</xdr:colOff>
                    <xdr:row>10</xdr:row>
                    <xdr:rowOff>60960</xdr:rowOff>
                  </from>
                  <to>
                    <xdr:col>6</xdr:col>
                    <xdr:colOff>960120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4" r:id="rId19" name="Button_AddMultipleReceipts">
              <controlPr defaultSize="0" print="0" autoFill="0" autoPict="0" macro="[0]!InKind_InsertMultipleReceiptLines_OnClick">
                <anchor moveWithCells="1">
                  <from>
                    <xdr:col>5</xdr:col>
                    <xdr:colOff>975360</xdr:colOff>
                    <xdr:row>35</xdr:row>
                    <xdr:rowOff>45720</xdr:rowOff>
                  </from>
                  <to>
                    <xdr:col>6</xdr:col>
                    <xdr:colOff>160020</xdr:colOff>
                    <xdr:row>35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5" r:id="rId20" name="Button_RemoveMacros">
              <controlPr defaultSize="0" print="0" autoFill="0" autoPict="0" macro="[0]!InKind_RemoveMacros_OnClick">
                <anchor moveWithCells="1">
                  <from>
                    <xdr:col>7</xdr:col>
                    <xdr:colOff>137160</xdr:colOff>
                    <xdr:row>11</xdr:row>
                    <xdr:rowOff>7620</xdr:rowOff>
                  </from>
                  <to>
                    <xdr:col>8</xdr:col>
                    <xdr:colOff>83820</xdr:colOff>
                    <xdr:row>14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6" r:id="rId21" name="Button_ExportToLEW">
              <controlPr defaultSize="0" print="0" autoFill="0" autoPict="0" macro="[0]!InKind_ExportToLEW_OnClick">
                <anchor moveWithCells="1">
                  <from>
                    <xdr:col>7</xdr:col>
                    <xdr:colOff>137160</xdr:colOff>
                    <xdr:row>15</xdr:row>
                    <xdr:rowOff>114300</xdr:rowOff>
                  </from>
                  <to>
                    <xdr:col>8</xdr:col>
                    <xdr:colOff>83820</xdr:colOff>
                    <xdr:row>17</xdr:row>
                    <xdr:rowOff>160020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UnbareSachleistLEW"/>
  <dimension ref="A1:J2"/>
  <sheetViews>
    <sheetView showGridLines="0" workbookViewId="0">
      <selection sqref="A1:J2"/>
    </sheetView>
  </sheetViews>
  <sheetFormatPr baseColWidth="10" defaultRowHeight="13.2" x14ac:dyDescent="0.25"/>
  <cols>
    <col min="2" max="2" width="15" customWidth="1"/>
    <col min="3" max="3" width="18.109375" customWidth="1"/>
    <col min="4" max="4" width="24.44140625" customWidth="1"/>
    <col min="5" max="5" width="14.88671875" customWidth="1"/>
    <col min="6" max="6" width="16.109375" customWidth="1"/>
    <col min="9" max="9" width="16.88671875" customWidth="1"/>
  </cols>
  <sheetData>
    <row r="1" spans="1:10" x14ac:dyDescent="0.25">
      <c r="A1" t="s">
        <v>275</v>
      </c>
      <c r="B1" t="s">
        <v>277</v>
      </c>
      <c r="C1" t="s">
        <v>386</v>
      </c>
      <c r="D1" t="s">
        <v>387</v>
      </c>
      <c r="E1" t="s">
        <v>279</v>
      </c>
      <c r="F1" t="s">
        <v>280</v>
      </c>
      <c r="G1" t="s">
        <v>366</v>
      </c>
      <c r="H1" t="s">
        <v>367</v>
      </c>
      <c r="I1" t="s">
        <v>368</v>
      </c>
      <c r="J1" t="s">
        <v>286</v>
      </c>
    </row>
    <row r="2" spans="1:10" x14ac:dyDescent="0.25">
      <c r="A2">
        <v>1</v>
      </c>
      <c r="B2" s="295">
        <v>43383</v>
      </c>
      <c r="C2" t="s">
        <v>329</v>
      </c>
      <c r="D2" t="s">
        <v>388</v>
      </c>
      <c r="E2" t="s">
        <v>389</v>
      </c>
      <c r="F2" t="s">
        <v>193</v>
      </c>
      <c r="G2" t="s">
        <v>320</v>
      </c>
      <c r="H2">
        <v>50</v>
      </c>
      <c r="I2">
        <v>12</v>
      </c>
      <c r="J2">
        <v>0</v>
      </c>
    </row>
  </sheetData>
  <sheetProtection password="C749" sheet="1" objects="1" scenarios="1"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Personalkosten">
    <pageSetUpPr autoPageBreaks="0"/>
  </sheetPr>
  <dimension ref="A1:Q243"/>
  <sheetViews>
    <sheetView showGridLines="0" workbookViewId="0">
      <selection activeCell="E54" sqref="E54:F55"/>
    </sheetView>
  </sheetViews>
  <sheetFormatPr baseColWidth="10" defaultRowHeight="13.2" x14ac:dyDescent="0.25"/>
  <cols>
    <col min="1" max="1" width="59.88671875" customWidth="1"/>
    <col min="2" max="4" width="12.5546875" customWidth="1"/>
    <col min="5" max="11" width="20" customWidth="1"/>
    <col min="12" max="12" width="20" style="119" customWidth="1"/>
    <col min="14" max="14" width="11.44140625" style="119" customWidth="1"/>
  </cols>
  <sheetData>
    <row r="1" spans="1:13" ht="12.75" customHeight="1" x14ac:dyDescent="0.25">
      <c r="A1" s="407"/>
      <c r="B1" s="407"/>
      <c r="C1" s="407"/>
      <c r="D1" s="407"/>
      <c r="E1" s="407"/>
      <c r="F1" s="407"/>
      <c r="G1" s="407"/>
      <c r="H1" s="408"/>
      <c r="I1" s="408"/>
      <c r="J1" s="408"/>
      <c r="K1" s="1041" t="s">
        <v>83</v>
      </c>
      <c r="L1" s="1041"/>
      <c r="M1" s="409"/>
    </row>
    <row r="2" spans="1:13" ht="27.75" customHeight="1" x14ac:dyDescent="0.25">
      <c r="A2" s="1042" t="s">
        <v>390</v>
      </c>
      <c r="B2" s="1042"/>
      <c r="C2" s="1042"/>
      <c r="D2" s="1042"/>
      <c r="E2" s="1042"/>
      <c r="F2" s="1042"/>
      <c r="G2" s="1042"/>
      <c r="H2" s="1042"/>
      <c r="I2" s="1042"/>
      <c r="J2" s="1042"/>
      <c r="K2" s="1042"/>
      <c r="L2" s="1042"/>
      <c r="M2" s="407"/>
    </row>
    <row r="3" spans="1:13" ht="12.75" customHeight="1" x14ac:dyDescent="0.25">
      <c r="A3" s="1043" t="str">
        <f>"inkl. Obergrenzen für " &amp;D17</f>
        <v>inkl. Obergrenzen für 2021</v>
      </c>
      <c r="B3" s="1043"/>
      <c r="C3" s="1043"/>
      <c r="D3" s="1043"/>
      <c r="E3" s="1043"/>
      <c r="F3" s="1043"/>
      <c r="G3" s="1043"/>
      <c r="H3" s="1043"/>
      <c r="I3" s="1043"/>
      <c r="J3" s="1043"/>
      <c r="K3" s="1043"/>
      <c r="L3" s="1043"/>
      <c r="M3" s="409"/>
    </row>
    <row r="4" spans="1:13" ht="13.5" customHeight="1" thickBot="1" x14ac:dyDescent="0.3">
      <c r="A4" s="407"/>
      <c r="B4" s="407"/>
      <c r="C4" s="407"/>
      <c r="D4" s="407"/>
      <c r="E4" s="407"/>
      <c r="F4" s="407"/>
      <c r="G4" s="407"/>
      <c r="H4" s="408"/>
      <c r="I4" s="408"/>
      <c r="J4" s="408"/>
      <c r="K4" s="408"/>
      <c r="L4" s="408"/>
      <c r="M4" s="409"/>
    </row>
    <row r="5" spans="1:13" ht="16.5" customHeight="1" thickBot="1" x14ac:dyDescent="0.3">
      <c r="A5" s="411" t="s">
        <v>391</v>
      </c>
      <c r="B5" s="412"/>
      <c r="C5" s="412"/>
      <c r="D5" s="413" t="s">
        <v>392</v>
      </c>
      <c r="E5" s="1044"/>
      <c r="F5" s="1045"/>
      <c r="G5" s="1030"/>
      <c r="H5" s="1031"/>
      <c r="I5" s="1031"/>
      <c r="J5" s="1031"/>
      <c r="K5" s="1031"/>
      <c r="L5" s="1032"/>
      <c r="M5" s="409"/>
    </row>
    <row r="6" spans="1:13" ht="5.25" customHeight="1" thickBot="1" x14ac:dyDescent="0.3">
      <c r="A6" s="414"/>
      <c r="B6" s="414"/>
      <c r="C6" s="414"/>
      <c r="D6" s="414"/>
      <c r="E6" s="408"/>
      <c r="F6" s="408"/>
      <c r="G6" s="408"/>
      <c r="H6" s="408"/>
      <c r="I6" s="408"/>
      <c r="J6" s="408"/>
      <c r="K6" s="408"/>
      <c r="L6" s="408"/>
      <c r="M6" s="409"/>
    </row>
    <row r="7" spans="1:13" ht="16.5" customHeight="1" thickBot="1" x14ac:dyDescent="0.3">
      <c r="A7" s="411" t="s">
        <v>393</v>
      </c>
      <c r="B7" s="412"/>
      <c r="C7" s="412"/>
      <c r="D7" s="413" t="s">
        <v>392</v>
      </c>
      <c r="E7" s="1028"/>
      <c r="F7" s="1029"/>
      <c r="G7" s="1030"/>
      <c r="H7" s="1031"/>
      <c r="I7" s="1031"/>
      <c r="J7" s="1031"/>
      <c r="K7" s="1031"/>
      <c r="L7" s="1032"/>
      <c r="M7" s="409"/>
    </row>
    <row r="8" spans="1:13" ht="5.25" customHeight="1" thickBot="1" x14ac:dyDescent="0.3">
      <c r="A8" s="414"/>
      <c r="B8" s="414"/>
      <c r="C8" s="414"/>
      <c r="D8" s="414"/>
      <c r="E8" s="408"/>
      <c r="F8" s="408"/>
      <c r="G8" s="415"/>
      <c r="H8" s="408"/>
      <c r="I8" s="408"/>
      <c r="J8" s="408"/>
      <c r="K8" s="408"/>
      <c r="L8" s="408"/>
      <c r="M8" s="409"/>
    </row>
    <row r="9" spans="1:13" ht="16.5" customHeight="1" thickBot="1" x14ac:dyDescent="0.3">
      <c r="A9" s="411" t="s">
        <v>394</v>
      </c>
      <c r="B9" s="412"/>
      <c r="C9" s="412"/>
      <c r="D9" s="413" t="s">
        <v>392</v>
      </c>
      <c r="E9" s="1028"/>
      <c r="F9" s="1029"/>
      <c r="G9" s="1030"/>
      <c r="H9" s="1031"/>
      <c r="I9" s="1031"/>
      <c r="J9" s="1031"/>
      <c r="K9" s="1031"/>
      <c r="L9" s="1032"/>
      <c r="M9" s="409"/>
    </row>
    <row r="10" spans="1:13" ht="5.25" customHeight="1" thickBot="1" x14ac:dyDescent="0.3">
      <c r="A10" s="414"/>
      <c r="B10" s="414"/>
      <c r="C10" s="414"/>
      <c r="D10" s="414"/>
      <c r="E10" s="408"/>
      <c r="F10" s="408"/>
      <c r="G10" s="408"/>
      <c r="H10" s="408"/>
      <c r="I10" s="408"/>
      <c r="J10" s="408"/>
      <c r="K10" s="408"/>
      <c r="L10" s="408"/>
      <c r="M10" s="409"/>
    </row>
    <row r="11" spans="1:13" ht="16.5" customHeight="1" thickBot="1" x14ac:dyDescent="0.3">
      <c r="A11" s="411" t="s">
        <v>395</v>
      </c>
      <c r="B11" s="412"/>
      <c r="C11" s="412"/>
      <c r="D11" s="413" t="s">
        <v>392</v>
      </c>
      <c r="E11" s="1033"/>
      <c r="F11" s="1034"/>
      <c r="G11" s="1025"/>
      <c r="H11" s="1026"/>
      <c r="I11" s="1026"/>
      <c r="J11" s="1026"/>
      <c r="K11" s="1026"/>
      <c r="L11" s="1027"/>
      <c r="M11" s="409"/>
    </row>
    <row r="12" spans="1:13" ht="5.25" customHeight="1" thickBot="1" x14ac:dyDescent="0.3">
      <c r="A12" s="416"/>
      <c r="B12" s="416"/>
      <c r="C12" s="416"/>
      <c r="D12" s="417"/>
      <c r="E12" s="418"/>
      <c r="F12" s="418"/>
      <c r="G12" s="419"/>
      <c r="H12" s="419"/>
      <c r="I12" s="419"/>
      <c r="J12" s="419"/>
      <c r="K12" s="419"/>
      <c r="L12" s="419"/>
      <c r="M12" s="409"/>
    </row>
    <row r="13" spans="1:13" ht="16.5" customHeight="1" thickBot="1" x14ac:dyDescent="0.3">
      <c r="A13" s="411" t="s">
        <v>396</v>
      </c>
      <c r="B13" s="420"/>
      <c r="C13" s="420"/>
      <c r="D13" s="421" t="s">
        <v>392</v>
      </c>
      <c r="E13" s="1023"/>
      <c r="F13" s="1024"/>
      <c r="G13" s="1025"/>
      <c r="H13" s="1026"/>
      <c r="I13" s="1026"/>
      <c r="J13" s="1026"/>
      <c r="K13" s="1026"/>
      <c r="L13" s="1027"/>
      <c r="M13" s="409"/>
    </row>
    <row r="14" spans="1:13" ht="16.5" hidden="1" customHeight="1" thickBot="1" x14ac:dyDescent="0.3">
      <c r="A14" s="411" t="s">
        <v>396</v>
      </c>
      <c r="B14" s="422"/>
      <c r="C14" s="422"/>
      <c r="D14" s="422" t="s">
        <v>392</v>
      </c>
      <c r="E14" s="1023"/>
      <c r="F14" s="1024"/>
      <c r="G14" s="1025"/>
      <c r="H14" s="1026"/>
      <c r="I14" s="1026"/>
      <c r="J14" s="1026"/>
      <c r="K14" s="1026"/>
      <c r="L14" s="1027"/>
      <c r="M14" s="409"/>
    </row>
    <row r="15" spans="1:13" ht="14.25" customHeight="1" x14ac:dyDescent="0.25">
      <c r="A15" s="423"/>
      <c r="B15" s="423"/>
      <c r="C15" s="423"/>
      <c r="D15" s="423"/>
      <c r="E15" s="423"/>
      <c r="F15" s="423"/>
      <c r="G15" s="423"/>
      <c r="H15" s="423"/>
      <c r="I15" s="423"/>
      <c r="J15" s="409"/>
      <c r="K15" s="409"/>
      <c r="L15" s="409"/>
      <c r="M15" s="409"/>
    </row>
    <row r="16" spans="1:13" ht="14.25" customHeight="1" x14ac:dyDescent="0.25">
      <c r="A16" s="424" t="s">
        <v>397</v>
      </c>
      <c r="B16" s="424"/>
      <c r="C16" s="424"/>
      <c r="D16" s="424" t="s">
        <v>398</v>
      </c>
      <c r="E16" s="423"/>
      <c r="F16" s="423"/>
      <c r="G16" s="409"/>
      <c r="H16" s="409"/>
      <c r="I16" s="409"/>
      <c r="J16" s="409"/>
      <c r="K16" s="409"/>
      <c r="L16" s="409"/>
      <c r="M16" s="409"/>
    </row>
    <row r="17" spans="1:13" ht="14.25" customHeight="1" x14ac:dyDescent="0.25">
      <c r="A17" s="424"/>
      <c r="B17" s="425">
        <f>DATE(2030,12,31)</f>
        <v>47848</v>
      </c>
      <c r="C17" s="426" t="s">
        <v>399</v>
      </c>
      <c r="D17" s="424">
        <f>'TABLE Gehaltsgrenzen'!A1</f>
        <v>2021</v>
      </c>
      <c r="E17" s="423"/>
      <c r="F17" s="423"/>
      <c r="G17" s="409"/>
      <c r="H17" s="409"/>
      <c r="I17" s="409"/>
      <c r="J17" s="409"/>
      <c r="K17" s="409"/>
      <c r="L17" s="409"/>
      <c r="M17" s="409"/>
    </row>
    <row r="18" spans="1:13" ht="14.25" customHeight="1" x14ac:dyDescent="0.25">
      <c r="A18" s="424"/>
      <c r="B18" s="424"/>
      <c r="C18" s="426" t="s">
        <v>221</v>
      </c>
      <c r="D18" s="424">
        <v>33553408</v>
      </c>
      <c r="E18" s="423"/>
      <c r="F18" s="423"/>
      <c r="G18" s="409"/>
      <c r="H18" s="409"/>
      <c r="I18" s="409"/>
      <c r="J18" s="409"/>
      <c r="K18" s="409"/>
      <c r="L18" s="409"/>
      <c r="M18" s="409"/>
    </row>
    <row r="19" spans="1:13" ht="14.25" customHeight="1" x14ac:dyDescent="0.25">
      <c r="A19" s="424"/>
      <c r="B19" s="424"/>
      <c r="C19" s="424" t="s">
        <v>400</v>
      </c>
      <c r="D19" s="424" t="s">
        <v>398</v>
      </c>
      <c r="E19" s="423"/>
      <c r="F19" s="423"/>
      <c r="G19" s="409"/>
      <c r="H19" s="409"/>
      <c r="I19" s="409"/>
      <c r="J19" s="409"/>
      <c r="K19" s="409"/>
      <c r="L19" s="409"/>
      <c r="M19" s="409"/>
    </row>
    <row r="20" spans="1:13" ht="14.25" customHeight="1" x14ac:dyDescent="0.25">
      <c r="A20" s="424"/>
      <c r="B20" s="424"/>
      <c r="C20" s="424"/>
      <c r="D20" s="424"/>
      <c r="E20" s="423"/>
      <c r="F20" s="423"/>
      <c r="G20" s="409"/>
      <c r="H20" s="409"/>
      <c r="I20" s="409"/>
      <c r="J20" s="409"/>
      <c r="K20" s="409"/>
      <c r="L20" s="409"/>
      <c r="M20" s="409"/>
    </row>
    <row r="21" spans="1:13" ht="14.25" customHeight="1" x14ac:dyDescent="0.25">
      <c r="A21" s="424"/>
      <c r="B21" s="424"/>
      <c r="C21" s="424"/>
      <c r="D21" s="424"/>
      <c r="E21" s="423"/>
      <c r="F21" s="423"/>
      <c r="G21" s="409"/>
      <c r="H21" s="409"/>
      <c r="I21" s="409"/>
      <c r="J21" s="409"/>
      <c r="K21" s="409"/>
      <c r="L21" s="409"/>
      <c r="M21" s="409"/>
    </row>
    <row r="22" spans="1:13" ht="14.25" customHeight="1" x14ac:dyDescent="0.25">
      <c r="A22" s="424"/>
      <c r="B22" s="424"/>
      <c r="C22" s="424"/>
      <c r="D22" s="424"/>
      <c r="E22" s="423"/>
      <c r="F22" s="423"/>
      <c r="G22" s="409"/>
      <c r="H22" s="409"/>
      <c r="I22" s="409"/>
      <c r="J22" s="409"/>
      <c r="K22" s="409"/>
      <c r="L22" s="409"/>
      <c r="M22" s="409"/>
    </row>
    <row r="23" spans="1:13" ht="14.25" customHeight="1" x14ac:dyDescent="0.25">
      <c r="A23" s="424"/>
      <c r="B23" s="424"/>
      <c r="C23" s="424"/>
      <c r="D23" s="424" t="s">
        <v>401</v>
      </c>
      <c r="E23" s="423"/>
      <c r="F23" s="423"/>
      <c r="G23" s="409"/>
      <c r="H23" s="409"/>
      <c r="I23" s="409"/>
      <c r="J23" s="409"/>
      <c r="K23" s="409"/>
      <c r="L23" s="409"/>
      <c r="M23" s="409"/>
    </row>
    <row r="24" spans="1:13" ht="14.25" customHeight="1" x14ac:dyDescent="0.25">
      <c r="A24" s="424"/>
      <c r="B24" s="424"/>
      <c r="C24" s="424"/>
      <c r="D24" s="424"/>
      <c r="E24" s="423"/>
      <c r="F24" s="423"/>
      <c r="G24" s="409"/>
      <c r="H24" s="409"/>
      <c r="I24" s="409"/>
      <c r="J24" s="409"/>
      <c r="K24" s="409"/>
      <c r="L24" s="409"/>
      <c r="M24" s="409"/>
    </row>
    <row r="25" spans="1:13" ht="14.25" customHeight="1" x14ac:dyDescent="0.25">
      <c r="A25" s="424"/>
      <c r="B25" s="424"/>
      <c r="C25" s="424"/>
      <c r="D25" s="424"/>
      <c r="E25" s="423"/>
      <c r="F25" s="423"/>
      <c r="G25" s="409"/>
      <c r="H25" s="409"/>
      <c r="I25" s="409"/>
      <c r="J25" s="409"/>
      <c r="K25" s="409"/>
      <c r="L25" s="409"/>
      <c r="M25" s="409"/>
    </row>
    <row r="26" spans="1:13" ht="14.25" customHeight="1" x14ac:dyDescent="0.25">
      <c r="A26" s="424"/>
      <c r="B26" s="424"/>
      <c r="C26" s="424"/>
      <c r="D26" s="424"/>
      <c r="E26" s="423"/>
      <c r="F26" s="423"/>
      <c r="G26" s="409"/>
      <c r="H26" s="409"/>
      <c r="I26" s="409"/>
      <c r="J26" s="409"/>
      <c r="K26" s="409"/>
      <c r="L26" s="409"/>
      <c r="M26" s="409"/>
    </row>
    <row r="27" spans="1:13" ht="14.25" customHeight="1" x14ac:dyDescent="0.25">
      <c r="A27" s="424"/>
      <c r="B27" s="424"/>
      <c r="C27" s="424"/>
      <c r="D27" s="424" t="s">
        <v>300</v>
      </c>
      <c r="E27" s="423"/>
      <c r="F27" s="423"/>
      <c r="G27" s="409"/>
      <c r="H27" s="409"/>
      <c r="I27" s="409"/>
      <c r="J27" s="409"/>
      <c r="K27" s="409"/>
      <c r="L27" s="409"/>
      <c r="M27" s="409"/>
    </row>
    <row r="28" spans="1:13" ht="14.25" customHeight="1" x14ac:dyDescent="0.25">
      <c r="A28" s="424"/>
      <c r="B28" s="424"/>
      <c r="C28" s="424"/>
      <c r="D28" s="424"/>
      <c r="E28" s="409"/>
      <c r="F28" s="409"/>
      <c r="G28" s="409"/>
      <c r="H28" s="409"/>
      <c r="I28" s="409"/>
      <c r="J28" s="409"/>
      <c r="K28" s="409"/>
      <c r="L28" s="409"/>
      <c r="M28" s="409"/>
    </row>
    <row r="29" spans="1:13" ht="14.25" customHeight="1" x14ac:dyDescent="0.25">
      <c r="A29" s="424"/>
      <c r="B29" s="424"/>
      <c r="C29" s="424"/>
      <c r="D29" s="424"/>
      <c r="E29" s="409"/>
      <c r="F29" s="409"/>
      <c r="G29" s="409"/>
      <c r="H29" s="409"/>
      <c r="I29" s="409"/>
      <c r="J29" s="409"/>
      <c r="K29" s="409"/>
      <c r="L29" s="409"/>
      <c r="M29" s="409"/>
    </row>
    <row r="30" spans="1:13" ht="14.25" customHeight="1" x14ac:dyDescent="0.25">
      <c r="A30" s="424"/>
      <c r="B30" s="424"/>
      <c r="C30" s="424"/>
      <c r="D30" s="424"/>
      <c r="E30" s="409"/>
      <c r="F30" s="409"/>
      <c r="G30" s="409"/>
      <c r="H30" s="409"/>
      <c r="I30" s="409"/>
      <c r="J30" s="409"/>
      <c r="K30" s="409"/>
      <c r="L30" s="409"/>
      <c r="M30" s="409"/>
    </row>
    <row r="31" spans="1:13" ht="14.25" customHeight="1" x14ac:dyDescent="0.25">
      <c r="A31" s="424"/>
      <c r="B31" s="424"/>
      <c r="C31" s="424"/>
      <c r="D31" s="424" t="s">
        <v>402</v>
      </c>
      <c r="E31" s="423"/>
      <c r="F31" s="423"/>
      <c r="G31" s="409"/>
      <c r="H31" s="409"/>
      <c r="I31" s="409"/>
      <c r="J31" s="409"/>
      <c r="K31" s="409"/>
      <c r="L31" s="409"/>
      <c r="M31" s="409"/>
    </row>
    <row r="32" spans="1:13" ht="14.25" customHeight="1" x14ac:dyDescent="0.25">
      <c r="A32" s="121"/>
      <c r="B32" s="121"/>
      <c r="C32" s="121"/>
      <c r="D32" s="121"/>
      <c r="E32" s="423"/>
      <c r="F32" s="423"/>
      <c r="G32" s="409"/>
      <c r="H32" s="409"/>
      <c r="I32" s="409"/>
      <c r="J32" s="409"/>
      <c r="K32" s="409"/>
      <c r="L32" s="409"/>
      <c r="M32" s="409"/>
    </row>
    <row r="33" spans="1:13" ht="15" customHeight="1" x14ac:dyDescent="0.25">
      <c r="A33" s="121"/>
      <c r="B33" s="121"/>
      <c r="C33" s="121"/>
      <c r="D33" s="121"/>
      <c r="E33" s="423"/>
      <c r="F33" s="423"/>
      <c r="G33" s="409"/>
      <c r="H33" s="409"/>
      <c r="I33" s="409"/>
      <c r="J33" s="409"/>
      <c r="K33" s="409"/>
      <c r="L33" s="409"/>
      <c r="M33" s="409"/>
    </row>
    <row r="34" spans="1:13" ht="15.75" customHeight="1" x14ac:dyDescent="0.3">
      <c r="A34" s="1037" t="s">
        <v>403</v>
      </c>
      <c r="B34" s="1037"/>
      <c r="C34" s="1037"/>
      <c r="D34" s="1039"/>
      <c r="E34" s="1039"/>
      <c r="F34" s="1039"/>
      <c r="G34" s="1039"/>
      <c r="H34" s="1039"/>
      <c r="I34" s="1039"/>
      <c r="J34" s="1039"/>
      <c r="K34" s="1039"/>
      <c r="L34" s="1039"/>
      <c r="M34" s="409"/>
    </row>
    <row r="35" spans="1:13" ht="15.75" customHeight="1" x14ac:dyDescent="0.3">
      <c r="A35" s="1040" t="s">
        <v>404</v>
      </c>
      <c r="B35" s="1040"/>
      <c r="C35" s="1040"/>
      <c r="D35" s="1040"/>
      <c r="E35" s="1040"/>
      <c r="F35" s="1040"/>
      <c r="G35" s="1040"/>
      <c r="H35" s="1040"/>
      <c r="I35" s="1040"/>
      <c r="J35" s="1040"/>
      <c r="K35" s="1040"/>
      <c r="L35" s="1040"/>
      <c r="M35" s="409"/>
    </row>
    <row r="36" spans="1:13" ht="30" customHeight="1" x14ac:dyDescent="0.25">
      <c r="A36" s="1035" t="s">
        <v>405</v>
      </c>
      <c r="B36" s="1035"/>
      <c r="C36" s="1035"/>
      <c r="D36" s="1036"/>
      <c r="E36" s="1036"/>
      <c r="F36" s="1036"/>
      <c r="G36" s="1036"/>
      <c r="H36" s="1036"/>
      <c r="I36" s="1036"/>
      <c r="J36" s="1036"/>
      <c r="K36" s="1036"/>
      <c r="L36" s="1036"/>
      <c r="M36" s="409"/>
    </row>
    <row r="37" spans="1:13" ht="15.75" customHeight="1" x14ac:dyDescent="0.3">
      <c r="A37" s="1037" t="s">
        <v>406</v>
      </c>
      <c r="B37" s="1037"/>
      <c r="C37" s="1037"/>
      <c r="D37" s="1038"/>
      <c r="E37" s="1038"/>
      <c r="F37" s="1038"/>
      <c r="G37" s="1038"/>
      <c r="H37" s="1038"/>
      <c r="I37" s="1038"/>
      <c r="J37" s="1038"/>
      <c r="K37" s="1038"/>
      <c r="L37" s="1038"/>
      <c r="M37" s="409"/>
    </row>
    <row r="38" spans="1:13" ht="14.25" customHeight="1" x14ac:dyDescent="0.25">
      <c r="A38" s="423"/>
      <c r="B38" s="423" t="s">
        <v>407</v>
      </c>
      <c r="C38" s="423" t="s">
        <v>408</v>
      </c>
      <c r="D38" s="427" t="s">
        <v>409</v>
      </c>
      <c r="E38" s="423"/>
      <c r="F38" s="423"/>
      <c r="G38" s="409"/>
      <c r="H38" s="409"/>
      <c r="I38" s="409"/>
      <c r="J38" s="409"/>
      <c r="K38" s="409"/>
      <c r="L38" s="409"/>
      <c r="M38" s="409"/>
    </row>
    <row r="39" spans="1:13" ht="19.5" customHeight="1" x14ac:dyDescent="0.25">
      <c r="A39" s="428" t="s">
        <v>410</v>
      </c>
      <c r="B39" s="429" t="s">
        <v>411</v>
      </c>
      <c r="C39" s="430" t="s">
        <v>412</v>
      </c>
      <c r="D39" s="430" t="s">
        <v>412</v>
      </c>
      <c r="E39" s="431" t="s">
        <v>413</v>
      </c>
      <c r="F39" s="432" t="s">
        <v>414</v>
      </c>
      <c r="G39" s="433"/>
      <c r="H39" s="433"/>
      <c r="I39" s="433"/>
      <c r="J39" s="433"/>
      <c r="K39" s="433"/>
      <c r="L39" s="433"/>
      <c r="M39" s="433"/>
    </row>
    <row r="40" spans="1:13" ht="14.25" customHeight="1" x14ac:dyDescent="0.25">
      <c r="A40" s="434" t="s">
        <v>415</v>
      </c>
      <c r="B40" s="435" t="s">
        <v>411</v>
      </c>
      <c r="C40" s="436" t="s">
        <v>412</v>
      </c>
      <c r="D40" s="430" t="s">
        <v>412</v>
      </c>
      <c r="E40" s="437">
        <v>2016</v>
      </c>
      <c r="F40" s="437">
        <v>2016</v>
      </c>
      <c r="G40" s="409"/>
      <c r="H40" s="409"/>
      <c r="I40" s="409"/>
      <c r="J40" s="409"/>
      <c r="K40" s="409"/>
      <c r="L40" s="409"/>
      <c r="M40" s="409"/>
    </row>
    <row r="41" spans="1:13" ht="14.25" customHeight="1" x14ac:dyDescent="0.25">
      <c r="A41" s="434" t="s">
        <v>416</v>
      </c>
      <c r="B41" s="438" t="s">
        <v>411</v>
      </c>
      <c r="C41" s="436" t="s">
        <v>412</v>
      </c>
      <c r="D41" s="439" t="s">
        <v>412</v>
      </c>
      <c r="E41" s="440">
        <v>42736</v>
      </c>
      <c r="F41" s="440">
        <f>E41</f>
        <v>42736</v>
      </c>
      <c r="G41" s="409"/>
      <c r="H41" s="409"/>
      <c r="I41" s="409"/>
      <c r="J41" s="409"/>
      <c r="K41" s="409"/>
      <c r="L41" s="409"/>
      <c r="M41" s="409"/>
    </row>
    <row r="42" spans="1:13" ht="14.25" customHeight="1" x14ac:dyDescent="0.25">
      <c r="A42" s="434" t="s">
        <v>417</v>
      </c>
      <c r="B42" s="438" t="s">
        <v>411</v>
      </c>
      <c r="C42" s="436" t="s">
        <v>412</v>
      </c>
      <c r="D42" s="439" t="s">
        <v>412</v>
      </c>
      <c r="E42" s="440">
        <v>43100</v>
      </c>
      <c r="F42" s="440">
        <f>E42</f>
        <v>43100</v>
      </c>
      <c r="G42" s="409"/>
      <c r="H42" s="409"/>
      <c r="I42" s="409"/>
      <c r="J42" s="409"/>
      <c r="K42" s="409"/>
      <c r="L42" s="409"/>
      <c r="M42" s="409" t="s">
        <v>418</v>
      </c>
    </row>
    <row r="43" spans="1:13" ht="14.25" customHeight="1" x14ac:dyDescent="0.25">
      <c r="A43" s="441" t="s">
        <v>419</v>
      </c>
      <c r="B43" s="438" t="s">
        <v>420</v>
      </c>
      <c r="C43" s="436" t="s">
        <v>412</v>
      </c>
      <c r="D43" s="442" t="s">
        <v>222</v>
      </c>
      <c r="E43" s="443">
        <f>DATE(E40,MONTH(E41),DAY(E41))</f>
        <v>42370</v>
      </c>
      <c r="F43" s="443">
        <f>DATE(F40,MONTH(F41),DAY(F41))</f>
        <v>42370</v>
      </c>
      <c r="G43" s="409"/>
      <c r="H43" s="409"/>
      <c r="I43" s="409"/>
      <c r="J43" s="409"/>
      <c r="K43" s="409"/>
      <c r="L43" s="409"/>
      <c r="M43" s="409"/>
    </row>
    <row r="44" spans="1:13" ht="14.25" customHeight="1" x14ac:dyDescent="0.25">
      <c r="A44" s="441" t="s">
        <v>421</v>
      </c>
      <c r="B44" s="438" t="s">
        <v>420</v>
      </c>
      <c r="C44" s="436" t="s">
        <v>412</v>
      </c>
      <c r="D44" s="442" t="s">
        <v>222</v>
      </c>
      <c r="E44" s="443">
        <f>DATE(E40,MONTH(E42),DAY(E42))</f>
        <v>42735</v>
      </c>
      <c r="F44" s="443">
        <f>DATE(F40,MONTH(F42),DAY(F42))</f>
        <v>42735</v>
      </c>
      <c r="G44" s="409"/>
      <c r="H44" s="409"/>
      <c r="I44" s="409"/>
      <c r="J44" s="409"/>
      <c r="K44" s="409"/>
      <c r="L44" s="409"/>
      <c r="M44" s="409"/>
    </row>
    <row r="45" spans="1:13" ht="14.25" customHeight="1" x14ac:dyDescent="0.25">
      <c r="A45" s="441" t="s">
        <v>422</v>
      </c>
      <c r="B45" s="438" t="s">
        <v>420</v>
      </c>
      <c r="C45" s="436" t="s">
        <v>412</v>
      </c>
      <c r="D45" s="442" t="s">
        <v>222</v>
      </c>
      <c r="E45" s="444">
        <f>IF(AND(MONTH(E43)=2,DAY(E43)&gt;=28),30,MIN(DAY(E43),30))</f>
        <v>1</v>
      </c>
      <c r="F45" s="444">
        <f>IF(AND(MONTH(F43)=2,DAY(F43)&gt;=28),30,MIN(DAY(F43),30))</f>
        <v>1</v>
      </c>
      <c r="G45" s="409"/>
      <c r="H45" s="409"/>
      <c r="I45" s="409"/>
      <c r="J45" s="409"/>
      <c r="K45" s="409"/>
      <c r="L45" s="409"/>
      <c r="M45" s="409"/>
    </row>
    <row r="46" spans="1:13" ht="14.25" customHeight="1" x14ac:dyDescent="0.25">
      <c r="A46" s="441" t="s">
        <v>423</v>
      </c>
      <c r="B46" s="438" t="s">
        <v>420</v>
      </c>
      <c r="C46" s="436" t="s">
        <v>412</v>
      </c>
      <c r="D46" s="442" t="s">
        <v>222</v>
      </c>
      <c r="E46" s="444">
        <f>IF(AND(MONTH(E44)=2,DAY(E44)&gt;=28),30,MIN(DAY(E44),30))</f>
        <v>30</v>
      </c>
      <c r="F46" s="444">
        <f>IF(AND(MONTH(F44)=2,DAY(F44)&gt;=28),30,MIN(DAY(F44),30))</f>
        <v>30</v>
      </c>
      <c r="G46" s="409"/>
      <c r="H46" s="409"/>
      <c r="I46" s="409"/>
      <c r="J46" s="409"/>
      <c r="K46" s="409"/>
      <c r="L46" s="409"/>
      <c r="M46" s="409"/>
    </row>
    <row r="47" spans="1:13" ht="14.25" customHeight="1" x14ac:dyDescent="0.25">
      <c r="A47" s="441" t="s">
        <v>424</v>
      </c>
      <c r="B47" s="445" t="s">
        <v>420</v>
      </c>
      <c r="C47" s="436" t="s">
        <v>412</v>
      </c>
      <c r="D47" s="442" t="s">
        <v>222</v>
      </c>
      <c r="E47" s="444">
        <f>IF(E44-E43&lt;=28,MAX(0,E44-E43+1),360*(YEAR(E44)-YEAR(E43)) + 30*(MONTH(E44)-MONTH(E43)) + (E46-E45) + 1)</f>
        <v>360</v>
      </c>
      <c r="F47" s="444">
        <f>IF(F44-F43&lt;=28,MAX(0,F44-F43+1),360*(YEAR(F44)-YEAR(F43)) + 30*(MONTH(F44)-MONTH(F43)) + (F46-F45) + 1)</f>
        <v>360</v>
      </c>
      <c r="G47" s="409"/>
      <c r="H47" s="409"/>
      <c r="I47" s="409"/>
      <c r="J47" s="409"/>
      <c r="K47" s="409"/>
      <c r="L47" s="409"/>
      <c r="M47" s="409"/>
    </row>
    <row r="48" spans="1:13" ht="14.25" customHeight="1" x14ac:dyDescent="0.25">
      <c r="A48" s="434" t="s">
        <v>425</v>
      </c>
      <c r="B48" s="435" t="s">
        <v>411</v>
      </c>
      <c r="C48" s="436" t="s">
        <v>412</v>
      </c>
      <c r="D48" s="430" t="s">
        <v>222</v>
      </c>
      <c r="E48" s="446">
        <v>12</v>
      </c>
      <c r="F48" s="446">
        <v>12</v>
      </c>
      <c r="G48" s="409"/>
      <c r="H48" s="409"/>
      <c r="I48" s="409"/>
      <c r="J48" s="409"/>
      <c r="K48" s="409"/>
      <c r="L48" s="409"/>
      <c r="M48" s="409"/>
    </row>
    <row r="49" spans="1:13" ht="14.25" customHeight="1" x14ac:dyDescent="0.25">
      <c r="A49" s="441" t="s">
        <v>426</v>
      </c>
      <c r="B49" s="435" t="s">
        <v>420</v>
      </c>
      <c r="C49" s="436" t="s">
        <v>412</v>
      </c>
      <c r="D49" s="430" t="s">
        <v>222</v>
      </c>
      <c r="E49" s="447">
        <f>30*E48</f>
        <v>360</v>
      </c>
      <c r="F49" s="447">
        <f>30*F48</f>
        <v>360</v>
      </c>
      <c r="G49" s="409"/>
      <c r="H49" s="409"/>
      <c r="I49" s="409"/>
      <c r="J49" s="409"/>
      <c r="K49" s="409"/>
      <c r="L49" s="409"/>
      <c r="M49" s="409"/>
    </row>
    <row r="50" spans="1:13" ht="14.25" customHeight="1" x14ac:dyDescent="0.25">
      <c r="A50" s="448" t="s">
        <v>427</v>
      </c>
      <c r="B50" s="449" t="s">
        <v>411</v>
      </c>
      <c r="C50" s="450" t="s">
        <v>398</v>
      </c>
      <c r="D50" s="451" t="s">
        <v>398</v>
      </c>
      <c r="E50" s="452"/>
      <c r="F50" s="452">
        <v>0</v>
      </c>
      <c r="G50" s="409"/>
      <c r="H50" s="409"/>
      <c r="I50" s="409"/>
      <c r="J50" s="409"/>
      <c r="K50" s="409"/>
      <c r="L50" s="409"/>
      <c r="M50" s="409"/>
    </row>
    <row r="51" spans="1:13" ht="14.25" customHeight="1" x14ac:dyDescent="0.25">
      <c r="A51" s="448" t="s">
        <v>428</v>
      </c>
      <c r="B51" s="449" t="s">
        <v>411</v>
      </c>
      <c r="C51" s="450" t="s">
        <v>412</v>
      </c>
      <c r="D51" s="451" t="s">
        <v>412</v>
      </c>
      <c r="E51" s="453" t="s">
        <v>221</v>
      </c>
      <c r="F51" s="453" t="s">
        <v>221</v>
      </c>
      <c r="G51" s="409"/>
      <c r="H51" s="409"/>
      <c r="I51" s="409"/>
      <c r="J51" s="409"/>
      <c r="K51" s="409"/>
      <c r="L51" s="409"/>
      <c r="M51" s="409"/>
    </row>
    <row r="52" spans="1:13" ht="14.25" customHeight="1" x14ac:dyDescent="0.25">
      <c r="A52" s="448" t="s">
        <v>429</v>
      </c>
      <c r="B52" s="449" t="s">
        <v>411</v>
      </c>
      <c r="C52" s="450" t="s">
        <v>398</v>
      </c>
      <c r="D52" s="451" t="s">
        <v>398</v>
      </c>
      <c r="E52" s="454"/>
      <c r="F52" s="454"/>
      <c r="G52" s="409"/>
      <c r="H52" s="409"/>
      <c r="I52" s="409"/>
      <c r="J52" s="409"/>
      <c r="K52" s="409"/>
      <c r="L52" s="409"/>
      <c r="M52" s="409"/>
    </row>
    <row r="53" spans="1:13" ht="14.25" customHeight="1" x14ac:dyDescent="0.25">
      <c r="A53" s="455" t="s">
        <v>430</v>
      </c>
      <c r="B53" s="438" t="s">
        <v>411</v>
      </c>
      <c r="C53" s="456" t="s">
        <v>222</v>
      </c>
      <c r="D53" s="439" t="s">
        <v>222</v>
      </c>
      <c r="E53" s="457"/>
      <c r="F53" s="457"/>
      <c r="G53" s="409"/>
      <c r="H53" s="409"/>
      <c r="I53" s="409"/>
      <c r="J53" s="409"/>
      <c r="K53" s="409"/>
      <c r="L53" s="409"/>
      <c r="M53" s="409"/>
    </row>
    <row r="54" spans="1:13" ht="14.25" customHeight="1" x14ac:dyDescent="0.25">
      <c r="A54" s="455" t="s">
        <v>431</v>
      </c>
      <c r="B54" s="438" t="s">
        <v>411</v>
      </c>
      <c r="C54" s="456" t="s">
        <v>402</v>
      </c>
      <c r="D54" s="439" t="s">
        <v>402</v>
      </c>
      <c r="E54" s="458"/>
      <c r="F54" s="459"/>
      <c r="G54" s="409"/>
      <c r="H54" s="409"/>
      <c r="I54" s="409"/>
      <c r="J54" s="409"/>
      <c r="K54" s="409"/>
      <c r="L54" s="409"/>
      <c r="M54" s="409"/>
    </row>
    <row r="55" spans="1:13" ht="14.25" customHeight="1" x14ac:dyDescent="0.25">
      <c r="A55" s="455" t="s">
        <v>432</v>
      </c>
      <c r="B55" s="438" t="s">
        <v>411</v>
      </c>
      <c r="C55" s="456" t="s">
        <v>402</v>
      </c>
      <c r="D55" s="439" t="s">
        <v>402</v>
      </c>
      <c r="E55" s="458"/>
      <c r="F55" s="459"/>
      <c r="G55" s="409"/>
      <c r="H55" s="409"/>
      <c r="I55" s="409"/>
      <c r="J55" s="409"/>
      <c r="K55" s="409"/>
      <c r="L55" s="409"/>
      <c r="M55" s="409"/>
    </row>
    <row r="56" spans="1:13" ht="14.25" customHeight="1" x14ac:dyDescent="0.25">
      <c r="A56" s="460"/>
      <c r="B56" s="461"/>
      <c r="C56" s="461"/>
      <c r="D56" s="462" t="s">
        <v>222</v>
      </c>
      <c r="E56" s="463"/>
      <c r="F56" s="464"/>
      <c r="G56" s="409"/>
      <c r="H56" s="409"/>
      <c r="I56" s="409"/>
      <c r="J56" s="409"/>
      <c r="K56" s="409"/>
      <c r="L56" s="409"/>
      <c r="M56" s="409"/>
    </row>
    <row r="57" spans="1:13" ht="14.25" customHeight="1" x14ac:dyDescent="0.25">
      <c r="A57" s="465" t="s">
        <v>433</v>
      </c>
      <c r="B57" s="466"/>
      <c r="C57" s="465"/>
      <c r="D57" s="467" t="s">
        <v>434</v>
      </c>
      <c r="E57" s="468">
        <f>SUM(E58:E64)</f>
        <v>0</v>
      </c>
      <c r="F57" s="468">
        <f>SUM(F58:F64)</f>
        <v>0</v>
      </c>
      <c r="G57" s="409"/>
      <c r="H57" s="409"/>
      <c r="I57" s="409"/>
      <c r="J57" s="409"/>
      <c r="K57" s="409"/>
      <c r="L57" s="409"/>
      <c r="M57" s="409"/>
    </row>
    <row r="58" spans="1:13" ht="14.25" customHeight="1" x14ac:dyDescent="0.25">
      <c r="A58" s="469" t="s">
        <v>435</v>
      </c>
      <c r="B58" s="470"/>
      <c r="C58" s="469"/>
      <c r="D58" s="467" t="s">
        <v>436</v>
      </c>
      <c r="E58" s="471">
        <v>0</v>
      </c>
      <c r="F58" s="471">
        <v>0</v>
      </c>
      <c r="G58" s="409"/>
      <c r="H58" s="409"/>
      <c r="I58" s="409"/>
      <c r="J58" s="409"/>
      <c r="K58" s="409"/>
      <c r="L58" s="409"/>
      <c r="M58" s="409"/>
    </row>
    <row r="59" spans="1:13" ht="14.25" customHeight="1" x14ac:dyDescent="0.25">
      <c r="A59" s="469" t="s">
        <v>437</v>
      </c>
      <c r="B59" s="470"/>
      <c r="C59" s="469"/>
      <c r="D59" s="467" t="s">
        <v>401</v>
      </c>
      <c r="E59" s="471">
        <v>0</v>
      </c>
      <c r="F59" s="471">
        <v>0</v>
      </c>
      <c r="G59" s="409"/>
      <c r="H59" s="409"/>
      <c r="I59" s="409"/>
      <c r="J59" s="409"/>
      <c r="K59" s="409"/>
      <c r="L59" s="409"/>
      <c r="M59" s="409"/>
    </row>
    <row r="60" spans="1:13" ht="14.25" customHeight="1" x14ac:dyDescent="0.25">
      <c r="A60" s="472" t="s">
        <v>438</v>
      </c>
      <c r="B60" s="473"/>
      <c r="C60" s="472"/>
      <c r="D60" s="467" t="s">
        <v>434</v>
      </c>
      <c r="E60" s="471">
        <v>0</v>
      </c>
      <c r="F60" s="471">
        <v>0</v>
      </c>
      <c r="G60" s="409"/>
      <c r="H60" s="409"/>
      <c r="I60" s="409"/>
      <c r="J60" s="409"/>
      <c r="K60" s="409"/>
      <c r="L60" s="409"/>
      <c r="M60" s="409"/>
    </row>
    <row r="61" spans="1:13" ht="14.25" customHeight="1" x14ac:dyDescent="0.25">
      <c r="A61" s="474" t="s">
        <v>439</v>
      </c>
      <c r="B61" s="475"/>
      <c r="C61" s="474"/>
      <c r="D61" s="467" t="s">
        <v>434</v>
      </c>
      <c r="E61" s="471">
        <v>0</v>
      </c>
      <c r="F61" s="471">
        <v>0</v>
      </c>
      <c r="G61" s="409"/>
      <c r="H61" s="409"/>
      <c r="I61" s="409"/>
      <c r="J61" s="409"/>
      <c r="K61" s="409"/>
      <c r="L61" s="409"/>
      <c r="M61" s="409"/>
    </row>
    <row r="62" spans="1:13" ht="14.25" customHeight="1" x14ac:dyDescent="0.25">
      <c r="A62" s="472" t="s">
        <v>440</v>
      </c>
      <c r="B62" s="473"/>
      <c r="C62" s="472"/>
      <c r="D62" s="467" t="s">
        <v>434</v>
      </c>
      <c r="E62" s="471">
        <v>0</v>
      </c>
      <c r="F62" s="471">
        <v>0</v>
      </c>
      <c r="G62" s="409"/>
      <c r="H62" s="409"/>
      <c r="I62" s="409"/>
      <c r="J62" s="409"/>
      <c r="K62" s="409"/>
      <c r="L62" s="409"/>
      <c r="M62" s="409"/>
    </row>
    <row r="63" spans="1:13" ht="14.25" customHeight="1" x14ac:dyDescent="0.25">
      <c r="A63" s="474" t="s">
        <v>441</v>
      </c>
      <c r="B63" s="475"/>
      <c r="C63" s="474"/>
      <c r="D63" s="467" t="s">
        <v>434</v>
      </c>
      <c r="E63" s="471">
        <v>0</v>
      </c>
      <c r="F63" s="471">
        <v>0</v>
      </c>
      <c r="G63" s="409"/>
      <c r="H63" s="409"/>
      <c r="I63" s="409"/>
      <c r="J63" s="409"/>
      <c r="K63" s="409"/>
      <c r="L63" s="409"/>
      <c r="M63" s="409"/>
    </row>
    <row r="64" spans="1:13" ht="14.25" customHeight="1" x14ac:dyDescent="0.25">
      <c r="A64" s="476" t="s">
        <v>442</v>
      </c>
      <c r="B64" s="477"/>
      <c r="C64" s="476"/>
      <c r="D64" s="467" t="s">
        <v>434</v>
      </c>
      <c r="E64" s="471">
        <v>0</v>
      </c>
      <c r="F64" s="471">
        <v>0</v>
      </c>
      <c r="G64" s="409"/>
      <c r="H64" s="409"/>
      <c r="I64" s="409"/>
      <c r="J64" s="409"/>
      <c r="K64" s="409"/>
      <c r="L64" s="409"/>
      <c r="M64" s="409"/>
    </row>
    <row r="65" spans="1:13" ht="14.25" customHeight="1" x14ac:dyDescent="0.25">
      <c r="A65" s="465" t="s">
        <v>443</v>
      </c>
      <c r="B65" s="466"/>
      <c r="C65" s="465"/>
      <c r="D65" s="467" t="s">
        <v>434</v>
      </c>
      <c r="E65" s="468">
        <f>E66+E67</f>
        <v>0</v>
      </c>
      <c r="F65" s="468">
        <f>F66+F67</f>
        <v>0</v>
      </c>
      <c r="G65" s="409"/>
      <c r="H65" s="409"/>
      <c r="I65" s="409"/>
      <c r="J65" s="409"/>
      <c r="K65" s="409"/>
      <c r="L65" s="409"/>
      <c r="M65" s="409"/>
    </row>
    <row r="66" spans="1:13" ht="14.25" customHeight="1" x14ac:dyDescent="0.25">
      <c r="A66" s="469" t="s">
        <v>444</v>
      </c>
      <c r="B66" s="470"/>
      <c r="C66" s="469"/>
      <c r="D66" s="467" t="s">
        <v>401</v>
      </c>
      <c r="E66" s="471">
        <v>0</v>
      </c>
      <c r="F66" s="471">
        <v>0</v>
      </c>
      <c r="G66" s="409"/>
      <c r="H66" s="409"/>
      <c r="I66" s="409"/>
      <c r="J66" s="409"/>
      <c r="K66" s="409"/>
      <c r="L66" s="409"/>
      <c r="M66" s="409"/>
    </row>
    <row r="67" spans="1:13" ht="14.25" customHeight="1" x14ac:dyDescent="0.25">
      <c r="A67" s="469" t="s">
        <v>445</v>
      </c>
      <c r="B67" s="470"/>
      <c r="C67" s="469"/>
      <c r="D67" s="467" t="s">
        <v>434</v>
      </c>
      <c r="E67" s="471">
        <v>0</v>
      </c>
      <c r="F67" s="471">
        <v>0</v>
      </c>
      <c r="G67" s="409"/>
      <c r="H67" s="409"/>
      <c r="I67" s="409"/>
      <c r="J67" s="409"/>
      <c r="K67" s="409"/>
      <c r="L67" s="409"/>
      <c r="M67" s="409"/>
    </row>
    <row r="68" spans="1:13" ht="14.25" customHeight="1" x14ac:dyDescent="0.25">
      <c r="A68" s="465" t="s">
        <v>446</v>
      </c>
      <c r="B68" s="466"/>
      <c r="C68" s="465"/>
      <c r="D68" s="467" t="s">
        <v>434</v>
      </c>
      <c r="E68" s="468">
        <f>SUM(E69:E75)</f>
        <v>0</v>
      </c>
      <c r="F68" s="468">
        <f>SUM(F69:F75)</f>
        <v>0</v>
      </c>
      <c r="G68" s="409"/>
      <c r="H68" s="409"/>
      <c r="I68" s="409"/>
      <c r="J68" s="409"/>
      <c r="K68" s="409"/>
      <c r="L68" s="409"/>
      <c r="M68" s="409"/>
    </row>
    <row r="69" spans="1:13" ht="14.25" customHeight="1" x14ac:dyDescent="0.25">
      <c r="A69" s="474" t="s">
        <v>447</v>
      </c>
      <c r="B69" s="475"/>
      <c r="C69" s="474"/>
      <c r="D69" s="467" t="s">
        <v>434</v>
      </c>
      <c r="E69" s="471">
        <v>0</v>
      </c>
      <c r="F69" s="471">
        <v>0</v>
      </c>
      <c r="G69" s="409"/>
      <c r="H69" s="409"/>
      <c r="I69" s="409"/>
      <c r="J69" s="409"/>
      <c r="K69" s="409"/>
      <c r="L69" s="409"/>
      <c r="M69" s="409"/>
    </row>
    <row r="70" spans="1:13" ht="14.25" customHeight="1" x14ac:dyDescent="0.25">
      <c r="A70" s="474" t="s">
        <v>448</v>
      </c>
      <c r="B70" s="475"/>
      <c r="C70" s="474"/>
      <c r="D70" s="467" t="s">
        <v>434</v>
      </c>
      <c r="E70" s="471">
        <v>0</v>
      </c>
      <c r="F70" s="471">
        <v>0</v>
      </c>
      <c r="G70" s="409"/>
      <c r="H70" s="409"/>
      <c r="I70" s="409"/>
      <c r="J70" s="409"/>
      <c r="K70" s="409"/>
      <c r="L70" s="409"/>
      <c r="M70" s="409"/>
    </row>
    <row r="71" spans="1:13" ht="14.25" customHeight="1" x14ac:dyDescent="0.25">
      <c r="A71" s="474" t="s">
        <v>449</v>
      </c>
      <c r="B71" s="475"/>
      <c r="C71" s="474"/>
      <c r="D71" s="467" t="s">
        <v>434</v>
      </c>
      <c r="E71" s="471">
        <v>0</v>
      </c>
      <c r="F71" s="471">
        <v>0</v>
      </c>
      <c r="G71" s="409"/>
      <c r="H71" s="409"/>
      <c r="I71" s="409"/>
      <c r="J71" s="409"/>
      <c r="K71" s="409"/>
      <c r="L71" s="409"/>
      <c r="M71" s="409"/>
    </row>
    <row r="72" spans="1:13" ht="14.25" customHeight="1" x14ac:dyDescent="0.25">
      <c r="A72" s="474" t="s">
        <v>450</v>
      </c>
      <c r="B72" s="475"/>
      <c r="C72" s="474"/>
      <c r="D72" s="467" t="s">
        <v>434</v>
      </c>
      <c r="E72" s="471">
        <v>0</v>
      </c>
      <c r="F72" s="471">
        <v>0</v>
      </c>
      <c r="G72" s="409"/>
      <c r="H72" s="409"/>
      <c r="I72" s="409"/>
      <c r="J72" s="409"/>
      <c r="K72" s="409"/>
      <c r="L72" s="409"/>
      <c r="M72" s="409"/>
    </row>
    <row r="73" spans="1:13" ht="14.25" customHeight="1" x14ac:dyDescent="0.25">
      <c r="A73" s="474" t="s">
        <v>451</v>
      </c>
      <c r="B73" s="475"/>
      <c r="C73" s="474"/>
      <c r="D73" s="467" t="s">
        <v>434</v>
      </c>
      <c r="E73" s="471">
        <v>0</v>
      </c>
      <c r="F73" s="471">
        <v>0</v>
      </c>
      <c r="G73" s="409"/>
      <c r="H73" s="409"/>
      <c r="I73" s="409"/>
      <c r="J73" s="409"/>
      <c r="K73" s="409"/>
      <c r="L73" s="409"/>
      <c r="M73" s="409"/>
    </row>
    <row r="74" spans="1:13" ht="14.25" customHeight="1" x14ac:dyDescent="0.25">
      <c r="A74" s="474" t="s">
        <v>452</v>
      </c>
      <c r="B74" s="475"/>
      <c r="C74" s="474"/>
      <c r="D74" s="467" t="s">
        <v>434</v>
      </c>
      <c r="E74" s="471">
        <v>0</v>
      </c>
      <c r="F74" s="471">
        <v>0</v>
      </c>
      <c r="G74" s="409"/>
      <c r="H74" s="409"/>
      <c r="I74" s="409"/>
      <c r="J74" s="409"/>
      <c r="K74" s="409"/>
      <c r="L74" s="409"/>
      <c r="M74" s="409"/>
    </row>
    <row r="75" spans="1:13" ht="14.25" customHeight="1" x14ac:dyDescent="0.25">
      <c r="A75" s="474" t="s">
        <v>453</v>
      </c>
      <c r="B75" s="475"/>
      <c r="C75" s="474"/>
      <c r="D75" s="467" t="s">
        <v>434</v>
      </c>
      <c r="E75" s="471">
        <v>0</v>
      </c>
      <c r="F75" s="471">
        <v>0</v>
      </c>
      <c r="G75" s="409"/>
      <c r="H75" s="409"/>
      <c r="I75" s="409"/>
      <c r="J75" s="409"/>
      <c r="K75" s="409"/>
      <c r="L75" s="409"/>
      <c r="M75" s="409"/>
    </row>
    <row r="76" spans="1:13" ht="14.25" customHeight="1" x14ac:dyDescent="0.25">
      <c r="A76" s="478" t="s">
        <v>454</v>
      </c>
      <c r="B76" s="479"/>
      <c r="C76" s="478"/>
      <c r="D76" s="467" t="s">
        <v>434</v>
      </c>
      <c r="E76" s="468">
        <f>SUM(E77:E78)</f>
        <v>0</v>
      </c>
      <c r="F76" s="468">
        <f>SUM(F77:F78)</f>
        <v>0</v>
      </c>
      <c r="G76" s="409"/>
      <c r="H76" s="409"/>
      <c r="I76" s="409"/>
      <c r="J76" s="409"/>
      <c r="K76" s="409"/>
      <c r="L76" s="409"/>
      <c r="M76" s="409"/>
    </row>
    <row r="77" spans="1:13" ht="14.25" customHeight="1" x14ac:dyDescent="0.25">
      <c r="A77" s="469" t="s">
        <v>455</v>
      </c>
      <c r="B77" s="470"/>
      <c r="C77" s="469"/>
      <c r="D77" s="467" t="s">
        <v>434</v>
      </c>
      <c r="E77" s="471">
        <v>0</v>
      </c>
      <c r="F77" s="471">
        <v>0</v>
      </c>
      <c r="G77" s="409"/>
      <c r="H77" s="409"/>
      <c r="I77" s="409"/>
      <c r="J77" s="409"/>
      <c r="K77" s="409"/>
      <c r="L77" s="409"/>
      <c r="M77" s="409"/>
    </row>
    <row r="78" spans="1:13" ht="14.25" customHeight="1" x14ac:dyDescent="0.25">
      <c r="A78" s="480" t="s">
        <v>456</v>
      </c>
      <c r="B78" s="481"/>
      <c r="C78" s="480"/>
      <c r="D78" s="467" t="s">
        <v>434</v>
      </c>
      <c r="E78" s="468">
        <f>IF(E57=0,0,(E65+E77)/(E57+E65+E77)*E68)</f>
        <v>0</v>
      </c>
      <c r="F78" s="468">
        <f>IF(F57=0,0,(F65+F77)/(F57+F65+F77)*F68)</f>
        <v>0</v>
      </c>
      <c r="G78" s="409"/>
      <c r="H78" s="409"/>
      <c r="I78" s="409"/>
      <c r="J78" s="409"/>
      <c r="K78" s="409"/>
      <c r="L78" s="409"/>
      <c r="M78" s="409"/>
    </row>
    <row r="79" spans="1:13" ht="14.25" customHeight="1" x14ac:dyDescent="0.25">
      <c r="A79" s="480" t="s">
        <v>457</v>
      </c>
      <c r="B79" s="481"/>
      <c r="C79" s="480"/>
      <c r="D79" s="467" t="s">
        <v>434</v>
      </c>
      <c r="E79" s="468">
        <f>E57+E68-E78</f>
        <v>0</v>
      </c>
      <c r="F79" s="482">
        <f>F57+F68-F78</f>
        <v>0</v>
      </c>
      <c r="G79" s="409"/>
      <c r="H79" s="409"/>
      <c r="I79" s="409"/>
      <c r="J79" s="409"/>
      <c r="K79" s="409"/>
      <c r="L79" s="409"/>
      <c r="M79" s="409"/>
    </row>
    <row r="80" spans="1:13" ht="14.25" customHeight="1" x14ac:dyDescent="0.25">
      <c r="A80" s="480" t="s">
        <v>458</v>
      </c>
      <c r="B80" s="481" t="s">
        <v>420</v>
      </c>
      <c r="C80" s="480" t="s">
        <v>434</v>
      </c>
      <c r="D80" s="467" t="s">
        <v>402</v>
      </c>
      <c r="E80" s="468">
        <f>E79*E92/E91</f>
        <v>0</v>
      </c>
      <c r="F80" s="482">
        <f>F79*F92/F91</f>
        <v>0</v>
      </c>
      <c r="G80" s="409"/>
      <c r="H80" s="409"/>
      <c r="I80" s="409"/>
      <c r="J80" s="409"/>
      <c r="K80" s="409"/>
      <c r="L80" s="409"/>
      <c r="M80" s="409"/>
    </row>
    <row r="81" spans="1:13" ht="14.25" customHeight="1" x14ac:dyDescent="0.25">
      <c r="A81" s="480" t="s">
        <v>459</v>
      </c>
      <c r="B81" s="481" t="s">
        <v>420</v>
      </c>
      <c r="C81" s="480" t="s">
        <v>412</v>
      </c>
      <c r="D81" s="467" t="s">
        <v>434</v>
      </c>
      <c r="E81" s="468">
        <f>E114</f>
        <v>74870</v>
      </c>
      <c r="F81" s="482">
        <f>F114</f>
        <v>74870</v>
      </c>
      <c r="G81" s="409"/>
      <c r="H81" s="409"/>
      <c r="I81" s="409"/>
      <c r="J81" s="409"/>
      <c r="K81" s="409"/>
      <c r="L81" s="409"/>
      <c r="M81" s="409"/>
    </row>
    <row r="82" spans="1:13" ht="14.25" customHeight="1" x14ac:dyDescent="0.25">
      <c r="A82" s="480" t="s">
        <v>460</v>
      </c>
      <c r="B82" s="481" t="s">
        <v>420</v>
      </c>
      <c r="C82" s="480" t="s">
        <v>402</v>
      </c>
      <c r="D82" s="467" t="s">
        <v>402</v>
      </c>
      <c r="E82" s="468">
        <f>E115</f>
        <v>74870</v>
      </c>
      <c r="F82" s="468">
        <f>F115</f>
        <v>74870</v>
      </c>
      <c r="G82" s="409"/>
      <c r="H82" s="409"/>
      <c r="I82" s="409"/>
      <c r="J82" s="409"/>
      <c r="K82" s="409"/>
      <c r="L82" s="409"/>
      <c r="M82" s="409"/>
    </row>
    <row r="83" spans="1:13" ht="14.25" customHeight="1" x14ac:dyDescent="0.25">
      <c r="A83" s="483" t="s">
        <v>461</v>
      </c>
      <c r="B83" s="470" t="s">
        <v>411</v>
      </c>
      <c r="C83" s="469" t="s">
        <v>434</v>
      </c>
      <c r="D83" s="467" t="s">
        <v>434</v>
      </c>
      <c r="E83" s="471">
        <v>0</v>
      </c>
      <c r="F83" s="471">
        <v>0</v>
      </c>
      <c r="G83" s="409"/>
      <c r="H83" s="409"/>
      <c r="I83" s="409"/>
      <c r="J83" s="409"/>
      <c r="K83" s="409"/>
      <c r="L83" s="409"/>
      <c r="M83" s="409"/>
    </row>
    <row r="84" spans="1:13" ht="14.25" customHeight="1" x14ac:dyDescent="0.25">
      <c r="A84" s="480" t="s">
        <v>462</v>
      </c>
      <c r="B84" s="481" t="s">
        <v>420</v>
      </c>
      <c r="C84" s="480" t="s">
        <v>412</v>
      </c>
      <c r="D84" s="467" t="s">
        <v>300</v>
      </c>
      <c r="E84" s="468">
        <f>IF(Labour_SelectedCalcTypeCell="A",E85,E101)</f>
        <v>1800</v>
      </c>
      <c r="F84" s="468">
        <f>IF(Labour_SelectedCalcTypeCell="A",F85,F101)</f>
        <v>1800</v>
      </c>
      <c r="G84" s="409"/>
      <c r="H84" s="409"/>
      <c r="I84" s="409"/>
      <c r="J84" s="409"/>
      <c r="K84" s="409"/>
      <c r="L84" s="409"/>
      <c r="M84" s="409"/>
    </row>
    <row r="85" spans="1:13" ht="14.25" customHeight="1" x14ac:dyDescent="0.25">
      <c r="A85" s="484" t="s">
        <v>463</v>
      </c>
      <c r="B85" s="485" t="s">
        <v>411</v>
      </c>
      <c r="C85" s="484" t="s">
        <v>300</v>
      </c>
      <c r="D85" s="486" t="s">
        <v>300</v>
      </c>
      <c r="E85" s="487">
        <v>0</v>
      </c>
      <c r="F85" s="488">
        <v>0</v>
      </c>
      <c r="G85" s="409"/>
      <c r="H85" s="409"/>
      <c r="I85" s="409"/>
      <c r="J85" s="409"/>
      <c r="K85" s="409"/>
      <c r="L85" s="409"/>
      <c r="M85" s="409"/>
    </row>
    <row r="86" spans="1:13" ht="14.25" customHeight="1" x14ac:dyDescent="0.25">
      <c r="A86" s="489"/>
      <c r="B86" s="490"/>
      <c r="C86" s="489"/>
      <c r="D86" s="491" t="s">
        <v>222</v>
      </c>
      <c r="E86" s="492"/>
      <c r="F86" s="493"/>
      <c r="G86" s="409"/>
      <c r="H86" s="409"/>
      <c r="I86" s="409"/>
      <c r="J86" s="409"/>
      <c r="K86" s="409"/>
      <c r="L86" s="409"/>
      <c r="M86" s="409"/>
    </row>
    <row r="87" spans="1:13" ht="14.25" customHeight="1" x14ac:dyDescent="0.25">
      <c r="A87" s="494" t="s">
        <v>464</v>
      </c>
      <c r="B87" s="485" t="s">
        <v>420</v>
      </c>
      <c r="C87" s="484" t="s">
        <v>412</v>
      </c>
      <c r="D87" s="495" t="s">
        <v>222</v>
      </c>
      <c r="E87" s="496">
        <f>IF(Labour_SelectedCalcTypeCell="D",E50,E80)</f>
        <v>0</v>
      </c>
      <c r="F87" s="497">
        <f>IF(Labour_SelectedCalcTypeCell="D",F50,F80)</f>
        <v>0</v>
      </c>
      <c r="G87" s="409"/>
      <c r="H87" s="409"/>
      <c r="I87" s="409"/>
      <c r="J87" s="409"/>
      <c r="K87" s="409"/>
      <c r="L87" s="409"/>
      <c r="M87" s="409"/>
    </row>
    <row r="88" spans="1:13" ht="14.25" customHeight="1" x14ac:dyDescent="0.25">
      <c r="A88" s="441" t="s">
        <v>465</v>
      </c>
      <c r="B88" s="438" t="s">
        <v>420</v>
      </c>
      <c r="C88" s="441" t="s">
        <v>402</v>
      </c>
      <c r="D88" s="442" t="s">
        <v>222</v>
      </c>
      <c r="E88" s="444">
        <f>IF(AND(MONTH(E54)=2,DAY(E54)&gt;=28),30,MIN(DAY(E54),30))</f>
        <v>0</v>
      </c>
      <c r="F88" s="444">
        <f>IF(AND(MONTH(F54)=2,DAY(F54)&gt;=28),30,MIN(DAY(F54),30))</f>
        <v>0</v>
      </c>
      <c r="G88" s="409"/>
      <c r="H88" s="409"/>
      <c r="I88" s="409"/>
      <c r="J88" s="409"/>
      <c r="K88" s="409"/>
      <c r="L88" s="409"/>
      <c r="M88" s="409"/>
    </row>
    <row r="89" spans="1:13" ht="14.25" customHeight="1" x14ac:dyDescent="0.25">
      <c r="A89" s="441" t="s">
        <v>466</v>
      </c>
      <c r="B89" s="438" t="s">
        <v>420</v>
      </c>
      <c r="C89" s="441" t="s">
        <v>402</v>
      </c>
      <c r="D89" s="442" t="s">
        <v>222</v>
      </c>
      <c r="E89" s="444">
        <f>IF(AND(MONTH(E55)=2,DAY(E55)&gt;=28),30,MIN(DAY(E55),30))</f>
        <v>0</v>
      </c>
      <c r="F89" s="444">
        <f>IF(AND(MONTH(F55)=2,DAY(F55)&gt;=28),30,MIN(DAY(F55),30))</f>
        <v>0</v>
      </c>
      <c r="G89" s="409"/>
      <c r="H89" s="409"/>
      <c r="I89" s="409"/>
      <c r="J89" s="409"/>
      <c r="K89" s="409"/>
      <c r="L89" s="409"/>
      <c r="M89" s="409"/>
    </row>
    <row r="90" spans="1:13" ht="14.25" customHeight="1" x14ac:dyDescent="0.25">
      <c r="A90" s="441" t="s">
        <v>467</v>
      </c>
      <c r="B90" s="445" t="s">
        <v>420</v>
      </c>
      <c r="C90" s="441" t="s">
        <v>402</v>
      </c>
      <c r="D90" s="439" t="s">
        <v>222</v>
      </c>
      <c r="E90" s="444">
        <f>360*(YEAR(E55)-YEAR(E54)) + 30*(MONTH(E55)-MONTH(E54)) + (E89-E88) + 1</f>
        <v>1</v>
      </c>
      <c r="F90" s="444">
        <f>360*(YEAR(F55)-YEAR(F54)) + 30*(MONTH(F55)-MONTH(F54)) + (F89-F88) + 1</f>
        <v>1</v>
      </c>
      <c r="G90" s="409"/>
      <c r="H90" s="409"/>
      <c r="I90" s="409"/>
      <c r="J90" s="409"/>
      <c r="K90" s="409"/>
      <c r="L90" s="409"/>
      <c r="M90" s="409"/>
    </row>
    <row r="91" spans="1:13" ht="14.25" customHeight="1" x14ac:dyDescent="0.25">
      <c r="A91" s="441" t="s">
        <v>468</v>
      </c>
      <c r="B91" s="445" t="s">
        <v>420</v>
      </c>
      <c r="C91" s="441" t="s">
        <v>412</v>
      </c>
      <c r="D91" s="498" t="s">
        <v>222</v>
      </c>
      <c r="E91" s="499">
        <f>E47</f>
        <v>360</v>
      </c>
      <c r="F91" s="499">
        <f>F47</f>
        <v>360</v>
      </c>
      <c r="G91" s="409"/>
      <c r="H91" s="409"/>
      <c r="I91" s="409"/>
      <c r="J91" s="409"/>
      <c r="K91" s="409"/>
      <c r="L91" s="409"/>
      <c r="M91" s="409"/>
    </row>
    <row r="92" spans="1:13" ht="14.25" customHeight="1" x14ac:dyDescent="0.25">
      <c r="A92" s="441" t="s">
        <v>469</v>
      </c>
      <c r="B92" s="445" t="s">
        <v>420</v>
      </c>
      <c r="C92" s="441" t="s">
        <v>412</v>
      </c>
      <c r="D92" s="439" t="s">
        <v>222</v>
      </c>
      <c r="E92" s="500">
        <f>IF(Labour_SelectedCalcTypeCell="C",E90,E91)</f>
        <v>360</v>
      </c>
      <c r="F92" s="500">
        <f>IF(Labour_SelectedCalcTypeCell="C",F90,F91)</f>
        <v>360</v>
      </c>
      <c r="G92" s="409"/>
      <c r="H92" s="409"/>
      <c r="I92" s="409"/>
      <c r="J92" s="409"/>
      <c r="K92" s="409"/>
      <c r="L92" s="409"/>
      <c r="M92" s="409"/>
    </row>
    <row r="93" spans="1:13" ht="14.25" customHeight="1" x14ac:dyDescent="0.25">
      <c r="A93" s="441" t="s">
        <v>470</v>
      </c>
      <c r="B93" s="445" t="s">
        <v>471</v>
      </c>
      <c r="C93" s="441" t="s">
        <v>412</v>
      </c>
      <c r="D93" s="498" t="s">
        <v>222</v>
      </c>
      <c r="E93" s="499">
        <v>40</v>
      </c>
      <c r="F93" s="499">
        <v>40</v>
      </c>
      <c r="G93" s="409"/>
      <c r="H93" s="409"/>
      <c r="I93" s="409"/>
      <c r="J93" s="409"/>
      <c r="K93" s="409"/>
      <c r="L93" s="409"/>
      <c r="M93" s="409"/>
    </row>
    <row r="94" spans="1:13" ht="14.25" customHeight="1" x14ac:dyDescent="0.25">
      <c r="A94" s="441" t="s">
        <v>472</v>
      </c>
      <c r="B94" s="445" t="s">
        <v>471</v>
      </c>
      <c r="C94" s="441" t="s">
        <v>412</v>
      </c>
      <c r="D94" s="501" t="s">
        <v>222</v>
      </c>
      <c r="E94" s="499">
        <v>1800</v>
      </c>
      <c r="F94" s="499">
        <v>1800</v>
      </c>
      <c r="G94" s="409"/>
      <c r="H94" s="409"/>
      <c r="I94" s="409"/>
      <c r="J94" s="409"/>
      <c r="K94" s="409"/>
      <c r="L94" s="409"/>
      <c r="M94" s="409"/>
    </row>
    <row r="95" spans="1:13" ht="14.25" customHeight="1" x14ac:dyDescent="0.25">
      <c r="A95" s="441" t="s">
        <v>473</v>
      </c>
      <c r="B95" s="445" t="s">
        <v>471</v>
      </c>
      <c r="C95" s="441" t="s">
        <v>398</v>
      </c>
      <c r="D95" s="501" t="s">
        <v>222</v>
      </c>
      <c r="E95" s="499">
        <v>1980</v>
      </c>
      <c r="F95" s="499">
        <v>1980</v>
      </c>
      <c r="G95" s="409"/>
      <c r="H95" s="409"/>
      <c r="I95" s="409"/>
      <c r="J95" s="409"/>
      <c r="K95" s="409"/>
      <c r="L95" s="409"/>
      <c r="M95" s="409"/>
    </row>
    <row r="96" spans="1:13" ht="14.25" customHeight="1" x14ac:dyDescent="0.25">
      <c r="A96" s="441" t="s">
        <v>474</v>
      </c>
      <c r="B96" s="445" t="s">
        <v>471</v>
      </c>
      <c r="C96" s="441" t="s">
        <v>398</v>
      </c>
      <c r="D96" s="498" t="s">
        <v>222</v>
      </c>
      <c r="E96" s="499">
        <v>180</v>
      </c>
      <c r="F96" s="499">
        <v>180</v>
      </c>
      <c r="G96" s="409"/>
      <c r="H96" s="409"/>
      <c r="I96" s="409"/>
      <c r="J96" s="409"/>
      <c r="K96" s="409"/>
      <c r="L96" s="409"/>
      <c r="M96" s="409"/>
    </row>
    <row r="97" spans="1:13" ht="14.25" customHeight="1" x14ac:dyDescent="0.25">
      <c r="A97" s="441" t="s">
        <v>475</v>
      </c>
      <c r="B97" s="445" t="s">
        <v>420</v>
      </c>
      <c r="C97" s="441" t="s">
        <v>412</v>
      </c>
      <c r="D97" s="501" t="s">
        <v>222</v>
      </c>
      <c r="E97" s="499">
        <f>IF(UPPER(E51)="JA",E95,E94)</f>
        <v>1800</v>
      </c>
      <c r="F97" s="499">
        <f>IF(UPPER(F51)="JA",F95,F94)</f>
        <v>1800</v>
      </c>
      <c r="G97" s="409"/>
      <c r="H97" s="409"/>
      <c r="I97" s="409"/>
      <c r="J97" s="409"/>
      <c r="K97" s="409"/>
      <c r="L97" s="409"/>
      <c r="M97" s="409"/>
    </row>
    <row r="98" spans="1:13" ht="12.75" customHeight="1" x14ac:dyDescent="0.25">
      <c r="A98" s="441" t="s">
        <v>476</v>
      </c>
      <c r="B98" s="445" t="s">
        <v>420</v>
      </c>
      <c r="C98" s="441" t="s">
        <v>412</v>
      </c>
      <c r="D98" s="441" t="s">
        <v>222</v>
      </c>
      <c r="E98" s="502">
        <f>IF(Labour_SelectedCalcTypeCell="D",MIN(E52,E93),MIN(E83,E93))</f>
        <v>40</v>
      </c>
      <c r="F98" s="502">
        <f>IF(Labour_SelectedCalcTypeCell="D",MIN(F52,F93),MIN(F83,F93))</f>
        <v>40</v>
      </c>
      <c r="G98" s="407"/>
      <c r="H98" s="408"/>
      <c r="I98" s="408"/>
      <c r="J98" s="408"/>
      <c r="K98" s="408"/>
      <c r="L98" s="408"/>
      <c r="M98" s="409"/>
    </row>
    <row r="99" spans="1:13" ht="12.75" customHeight="1" x14ac:dyDescent="0.25">
      <c r="A99" s="441" t="s">
        <v>477</v>
      </c>
      <c r="B99" s="445" t="s">
        <v>420</v>
      </c>
      <c r="C99" s="441" t="s">
        <v>412</v>
      </c>
      <c r="D99" s="498" t="s">
        <v>222</v>
      </c>
      <c r="E99" s="439">
        <f>E97*E98/E93</f>
        <v>1800</v>
      </c>
      <c r="F99" s="439">
        <f>F97*F98/F93</f>
        <v>1800</v>
      </c>
      <c r="G99" s="407"/>
      <c r="H99" s="408"/>
      <c r="I99" s="408"/>
      <c r="J99" s="408"/>
      <c r="K99" s="408"/>
      <c r="L99" s="408"/>
      <c r="M99" s="409"/>
    </row>
    <row r="100" spans="1:13" ht="12.75" customHeight="1" x14ac:dyDescent="0.25">
      <c r="A100" s="441" t="s">
        <v>478</v>
      </c>
      <c r="B100" s="445" t="s">
        <v>420</v>
      </c>
      <c r="C100" s="441" t="s">
        <v>412</v>
      </c>
      <c r="D100" s="498" t="s">
        <v>222</v>
      </c>
      <c r="E100" s="439">
        <f>E99*E91/360</f>
        <v>1800</v>
      </c>
      <c r="F100" s="439">
        <f>F99*F91/360</f>
        <v>1800</v>
      </c>
      <c r="G100" s="407"/>
      <c r="H100" s="408"/>
      <c r="I100" s="408"/>
      <c r="J100" s="408"/>
      <c r="K100" s="408"/>
      <c r="L100" s="408"/>
      <c r="M100" s="409"/>
    </row>
    <row r="101" spans="1:13" ht="12.75" customHeight="1" x14ac:dyDescent="0.25">
      <c r="A101" s="441" t="s">
        <v>479</v>
      </c>
      <c r="B101" s="445" t="s">
        <v>420</v>
      </c>
      <c r="C101" s="441" t="s">
        <v>412</v>
      </c>
      <c r="D101" s="501" t="s">
        <v>222</v>
      </c>
      <c r="E101" s="439">
        <f>IF(Labour_SelectedCalcTypeCell="A",E85,E99*E92/360)</f>
        <v>1800</v>
      </c>
      <c r="F101" s="439">
        <f>IF(Labour_SelectedCalcTypeCell="A",F85,F99*F92/360)</f>
        <v>1800</v>
      </c>
      <c r="G101" s="409"/>
      <c r="H101" s="408"/>
      <c r="I101" s="408"/>
      <c r="J101" s="408"/>
      <c r="K101" s="408"/>
      <c r="L101" s="408"/>
      <c r="M101" s="409"/>
    </row>
    <row r="102" spans="1:13" ht="14.25" customHeight="1" x14ac:dyDescent="0.25">
      <c r="A102" s="441" t="s">
        <v>480</v>
      </c>
      <c r="B102" s="445" t="s">
        <v>420</v>
      </c>
      <c r="C102" s="441" t="s">
        <v>398</v>
      </c>
      <c r="D102" s="498"/>
      <c r="E102" s="499">
        <f>E87 * (360/E91)</f>
        <v>0</v>
      </c>
      <c r="F102" s="499">
        <f>F87 * (360/F91)</f>
        <v>0</v>
      </c>
      <c r="G102" s="407"/>
      <c r="H102" s="409"/>
      <c r="I102" s="409"/>
      <c r="J102" s="409"/>
      <c r="K102" s="409"/>
      <c r="L102" s="409"/>
      <c r="M102" s="409"/>
    </row>
    <row r="103" spans="1:13" ht="14.25" customHeight="1" x14ac:dyDescent="0.25">
      <c r="A103" s="441" t="s">
        <v>481</v>
      </c>
      <c r="B103" s="445" t="s">
        <v>420</v>
      </c>
      <c r="C103" s="441" t="s">
        <v>398</v>
      </c>
      <c r="D103" s="498" t="s">
        <v>222</v>
      </c>
      <c r="E103" s="499">
        <f>IF(E98=0,0,E102 * (E93/E98))</f>
        <v>0</v>
      </c>
      <c r="F103" s="499">
        <f>IF(F98=0,0,F102 * (F93/F98))</f>
        <v>0</v>
      </c>
      <c r="G103" s="409"/>
      <c r="H103" s="409"/>
      <c r="I103" s="409"/>
      <c r="J103" s="409"/>
      <c r="K103" s="409"/>
      <c r="L103" s="409"/>
      <c r="M103" s="409"/>
    </row>
    <row r="104" spans="1:13" ht="14.25" customHeight="1" x14ac:dyDescent="0.25">
      <c r="A104" s="503" t="s">
        <v>482</v>
      </c>
      <c r="B104" s="445" t="s">
        <v>420</v>
      </c>
      <c r="C104" s="503" t="s">
        <v>398</v>
      </c>
      <c r="D104" s="504" t="s">
        <v>222</v>
      </c>
      <c r="E104" s="505">
        <f xml:space="preserve"> ROUND(IF(E101=0,0,E87 / E101),5)</f>
        <v>0</v>
      </c>
      <c r="F104" s="505">
        <f>ROUND(IF(F101=0,0,F87 / F101),5)</f>
        <v>0</v>
      </c>
      <c r="G104" s="409"/>
      <c r="H104" s="409"/>
      <c r="I104" s="409"/>
      <c r="J104" s="409"/>
      <c r="K104" s="409"/>
      <c r="L104" s="409"/>
      <c r="M104" s="409"/>
    </row>
    <row r="105" spans="1:13" ht="14.25" customHeight="1" x14ac:dyDescent="0.25">
      <c r="A105" s="503" t="s">
        <v>483</v>
      </c>
      <c r="B105" s="445" t="s">
        <v>420</v>
      </c>
      <c r="C105" s="503" t="s">
        <v>398</v>
      </c>
      <c r="D105" s="506" t="s">
        <v>222</v>
      </c>
      <c r="E105" s="499">
        <f>(1.09 * E102 + 0.21 * MIN(E102,E109))</f>
        <v>0</v>
      </c>
      <c r="F105" s="499">
        <f>(1.09 * F102 + 0.21 * MIN(F102,E109))</f>
        <v>0</v>
      </c>
      <c r="G105" s="409"/>
      <c r="H105" s="409"/>
      <c r="I105" s="409"/>
      <c r="J105" s="409"/>
      <c r="K105" s="409"/>
      <c r="L105" s="409"/>
      <c r="M105" s="409"/>
    </row>
    <row r="106" spans="1:13" ht="14.25" customHeight="1" x14ac:dyDescent="0.25">
      <c r="A106" s="503" t="s">
        <v>484</v>
      </c>
      <c r="B106" s="445" t="s">
        <v>420</v>
      </c>
      <c r="C106" s="503" t="s">
        <v>485</v>
      </c>
      <c r="D106" s="506" t="s">
        <v>222</v>
      </c>
      <c r="E106" s="499">
        <f>IF(Labour_SelectedCalcTypeCell&lt;="B",E79,E105*E91/360)</f>
        <v>0</v>
      </c>
      <c r="F106" s="499">
        <f>IF(Labour_SelectedCalcTypeCell&lt;="B",F79,F105*F91/360)</f>
        <v>0</v>
      </c>
      <c r="G106" s="409"/>
      <c r="H106" s="409"/>
      <c r="I106" s="409"/>
      <c r="J106" s="409"/>
      <c r="K106" s="409"/>
      <c r="L106" s="409"/>
      <c r="M106" s="409"/>
    </row>
    <row r="107" spans="1:13" ht="14.25" customHeight="1" x14ac:dyDescent="0.25">
      <c r="A107" s="503" t="s">
        <v>486</v>
      </c>
      <c r="B107" s="445" t="s">
        <v>420</v>
      </c>
      <c r="C107" s="503" t="s">
        <v>398</v>
      </c>
      <c r="D107" s="506" t="s">
        <v>222</v>
      </c>
      <c r="E107" s="505">
        <f>ROUND(IF(E101=0,0,E106 / E101),5)</f>
        <v>0</v>
      </c>
      <c r="F107" s="505">
        <f>ROUND(IF(F101=0,0,F106 / F101),5)</f>
        <v>0</v>
      </c>
      <c r="G107" s="409"/>
      <c r="H107" s="409"/>
      <c r="I107" s="409"/>
      <c r="J107" s="409"/>
      <c r="K107" s="409"/>
      <c r="L107" s="409"/>
      <c r="M107" s="409"/>
    </row>
    <row r="108" spans="1:13" ht="14.25" customHeight="1" x14ac:dyDescent="0.25">
      <c r="A108" s="503" t="s">
        <v>487</v>
      </c>
      <c r="B108" s="445" t="s">
        <v>420</v>
      </c>
      <c r="C108" s="503" t="s">
        <v>412</v>
      </c>
      <c r="D108" s="506" t="s">
        <v>222</v>
      </c>
      <c r="E108" s="507">
        <f>IF(Labour_SelectedCalcTypeCell="C",E40,E144)</f>
        <v>2016</v>
      </c>
      <c r="F108" s="507">
        <f>IF(Labour_SelectedCalcTypeCell="C",F40,F144)</f>
        <v>2016</v>
      </c>
      <c r="G108" s="409"/>
      <c r="H108" s="409"/>
      <c r="I108" s="409"/>
      <c r="J108" s="409"/>
      <c r="K108" s="409"/>
      <c r="L108" s="409"/>
      <c r="M108" s="409"/>
    </row>
    <row r="109" spans="1:13" ht="14.25" customHeight="1" x14ac:dyDescent="0.25">
      <c r="A109" s="441" t="s">
        <v>488</v>
      </c>
      <c r="B109" s="445" t="s">
        <v>489</v>
      </c>
      <c r="C109" s="441" t="s">
        <v>412</v>
      </c>
      <c r="D109" s="501" t="s">
        <v>222</v>
      </c>
      <c r="E109" s="499">
        <f>VLOOKUP(E108,'TABLE Gehaltsgrenzen'!$A$3:$C$19,3)</f>
        <v>68040</v>
      </c>
      <c r="F109" s="499">
        <f>VLOOKUP(F108,'TABLE Gehaltsgrenzen'!$A$3:$C$19,3)</f>
        <v>68040</v>
      </c>
      <c r="G109" s="409"/>
      <c r="H109" s="409"/>
      <c r="I109" s="409"/>
      <c r="J109" s="409"/>
      <c r="K109" s="409"/>
      <c r="L109" s="409"/>
      <c r="M109" s="409"/>
    </row>
    <row r="110" spans="1:13" ht="14.25" customHeight="1" x14ac:dyDescent="0.25">
      <c r="A110" s="441" t="s">
        <v>490</v>
      </c>
      <c r="B110" s="445" t="s">
        <v>489</v>
      </c>
      <c r="C110" s="441" t="s">
        <v>412</v>
      </c>
      <c r="D110" s="501" t="s">
        <v>222</v>
      </c>
      <c r="E110" s="499">
        <f>VLOOKUP(E108,'TABLE Gehaltsgrenzen'!$A$3:$C$19,2)</f>
        <v>74870</v>
      </c>
      <c r="F110" s="499">
        <f>VLOOKUP(F108,'TABLE Gehaltsgrenzen'!$A$3:$C$19,2)</f>
        <v>74870</v>
      </c>
      <c r="G110" s="409"/>
      <c r="H110" s="409"/>
      <c r="I110" s="409"/>
      <c r="J110" s="409"/>
      <c r="K110" s="409"/>
      <c r="L110" s="409"/>
      <c r="M110" s="409"/>
    </row>
    <row r="111" spans="1:13" ht="14.25" customHeight="1" x14ac:dyDescent="0.25">
      <c r="A111" s="441" t="s">
        <v>491</v>
      </c>
      <c r="B111" s="445" t="s">
        <v>492</v>
      </c>
      <c r="C111" s="441" t="s">
        <v>485</v>
      </c>
      <c r="D111" s="501" t="s">
        <v>222</v>
      </c>
      <c r="E111" s="499">
        <f>IF(UPPER(E51)="JA",E110*E95/E94,E110)</f>
        <v>74870</v>
      </c>
      <c r="F111" s="499">
        <f>IF(UPPER(F51)="JA",F110*F95/F94,F110)</f>
        <v>74870</v>
      </c>
      <c r="G111" s="409"/>
      <c r="H111" s="409"/>
      <c r="I111" s="409"/>
      <c r="J111" s="409"/>
      <c r="K111" s="409"/>
      <c r="L111" s="409"/>
      <c r="M111" s="409"/>
    </row>
    <row r="112" spans="1:13" ht="12.75" customHeight="1" x14ac:dyDescent="0.25">
      <c r="A112" s="441" t="s">
        <v>493</v>
      </c>
      <c r="B112" s="445" t="s">
        <v>420</v>
      </c>
      <c r="C112" s="441" t="s">
        <v>412</v>
      </c>
      <c r="D112" s="501"/>
      <c r="E112" s="439">
        <f>IF(Labour_SelectedCalcTypeCell="A",E85,E97*E92/360*E98/E93)</f>
        <v>1800</v>
      </c>
      <c r="F112" s="439">
        <f>IF(Labour_SelectedCalcTypeCell="A",F85,F97*F92/360*F98/F93)</f>
        <v>1800</v>
      </c>
      <c r="G112" s="409"/>
      <c r="H112" s="408"/>
      <c r="I112" s="408"/>
      <c r="J112" s="408"/>
      <c r="K112" s="408"/>
      <c r="L112" s="408"/>
      <c r="M112" s="409"/>
    </row>
    <row r="113" spans="1:17" ht="14.25" customHeight="1" x14ac:dyDescent="0.25">
      <c r="A113" s="441" t="s">
        <v>494</v>
      </c>
      <c r="B113" s="445" t="s">
        <v>420</v>
      </c>
      <c r="C113" s="441" t="s">
        <v>412</v>
      </c>
      <c r="D113" s="498" t="s">
        <v>222</v>
      </c>
      <c r="E113" s="499">
        <f>E111*E98/E93</f>
        <v>74870</v>
      </c>
      <c r="F113" s="499">
        <f>F111*F98/F93</f>
        <v>74870</v>
      </c>
      <c r="G113" s="409"/>
      <c r="H113" s="409"/>
      <c r="I113" s="409"/>
      <c r="J113" s="409"/>
      <c r="K113" s="409"/>
      <c r="L113" s="409"/>
      <c r="M113" s="409"/>
    </row>
    <row r="114" spans="1:17" ht="14.25" customHeight="1" x14ac:dyDescent="0.25">
      <c r="A114" s="441" t="s">
        <v>495</v>
      </c>
      <c r="B114" s="445" t="s">
        <v>420</v>
      </c>
      <c r="C114" s="441" t="s">
        <v>412</v>
      </c>
      <c r="D114" s="498" t="s">
        <v>222</v>
      </c>
      <c r="E114" s="499">
        <f>E113*E91/360</f>
        <v>74870</v>
      </c>
      <c r="F114" s="499">
        <f>F113*F91/360</f>
        <v>74870</v>
      </c>
      <c r="G114" s="409"/>
      <c r="H114" s="409"/>
      <c r="I114" s="409"/>
      <c r="J114" s="409"/>
      <c r="K114" s="409"/>
      <c r="L114" s="409"/>
      <c r="M114" s="409"/>
    </row>
    <row r="115" spans="1:17" ht="14.25" customHeight="1" x14ac:dyDescent="0.25">
      <c r="A115" s="441" t="s">
        <v>496</v>
      </c>
      <c r="B115" s="445" t="s">
        <v>420</v>
      </c>
      <c r="C115" s="441" t="s">
        <v>412</v>
      </c>
      <c r="D115" s="498" t="s">
        <v>222</v>
      </c>
      <c r="E115" s="499">
        <f>E113*E92/360</f>
        <v>74870</v>
      </c>
      <c r="F115" s="499">
        <f>F113*F92/360</f>
        <v>74870</v>
      </c>
      <c r="G115" s="409"/>
      <c r="H115" s="409"/>
      <c r="I115" s="409"/>
      <c r="J115" s="409"/>
      <c r="K115" s="409"/>
      <c r="L115" s="409"/>
      <c r="M115" s="409"/>
    </row>
    <row r="116" spans="1:17" ht="14.25" customHeight="1" x14ac:dyDescent="0.25">
      <c r="A116" s="441" t="s">
        <v>497</v>
      </c>
      <c r="B116" s="445" t="s">
        <v>420</v>
      </c>
      <c r="C116" s="441" t="s">
        <v>412</v>
      </c>
      <c r="D116" s="498" t="s">
        <v>222</v>
      </c>
      <c r="E116" s="505">
        <f>ROUND(IF(E112=0,0,E114/E112),5)</f>
        <v>41.594439999999999</v>
      </c>
      <c r="F116" s="505">
        <f>ROUND(IF(F112=0,0,F114/F112),5)</f>
        <v>41.594439999999999</v>
      </c>
      <c r="G116" s="409"/>
      <c r="H116" s="409"/>
      <c r="I116" s="409"/>
      <c r="J116" s="409"/>
      <c r="K116" s="409"/>
      <c r="L116" s="409"/>
      <c r="M116" s="409"/>
      <c r="N116" s="409"/>
      <c r="O116" s="409"/>
      <c r="P116" s="409"/>
      <c r="Q116" s="409"/>
    </row>
    <row r="117" spans="1:17" ht="14.25" customHeight="1" x14ac:dyDescent="0.25">
      <c r="A117" s="508" t="s">
        <v>498</v>
      </c>
      <c r="B117" s="509" t="s">
        <v>420</v>
      </c>
      <c r="C117" s="510" t="s">
        <v>398</v>
      </c>
      <c r="D117" s="508" t="s">
        <v>398</v>
      </c>
      <c r="E117" s="511">
        <f>E107</f>
        <v>0</v>
      </c>
      <c r="F117" s="511">
        <f>F107</f>
        <v>0</v>
      </c>
      <c r="G117" s="409"/>
      <c r="H117" s="409"/>
      <c r="I117" s="408"/>
      <c r="J117" s="408"/>
      <c r="K117" s="408"/>
      <c r="L117" s="408"/>
      <c r="M117" s="409"/>
      <c r="N117" s="409"/>
      <c r="O117" s="409"/>
      <c r="P117" s="409"/>
      <c r="Q117" s="409"/>
    </row>
    <row r="118" spans="1:17" ht="14.25" customHeight="1" x14ac:dyDescent="0.25">
      <c r="A118" s="508" t="s">
        <v>499</v>
      </c>
      <c r="B118" s="509" t="s">
        <v>420</v>
      </c>
      <c r="C118" s="510" t="s">
        <v>398</v>
      </c>
      <c r="D118" s="508" t="s">
        <v>398</v>
      </c>
      <c r="E118" s="512">
        <f>E116</f>
        <v>41.594439999999999</v>
      </c>
      <c r="F118" s="512">
        <f>F116</f>
        <v>41.594439999999999</v>
      </c>
      <c r="G118" s="409"/>
      <c r="H118" s="409"/>
      <c r="I118" s="408"/>
      <c r="J118" s="408"/>
      <c r="K118" s="408"/>
      <c r="L118" s="408"/>
      <c r="M118" s="409"/>
      <c r="N118" s="409"/>
      <c r="O118" s="409"/>
      <c r="P118" s="409"/>
      <c r="Q118" s="409"/>
    </row>
    <row r="119" spans="1:17" ht="14.25" customHeight="1" x14ac:dyDescent="0.25">
      <c r="A119" s="508" t="s">
        <v>500</v>
      </c>
      <c r="B119" s="509" t="s">
        <v>420</v>
      </c>
      <c r="C119" s="513" t="s">
        <v>398</v>
      </c>
      <c r="D119" s="514" t="s">
        <v>398</v>
      </c>
      <c r="E119" s="512">
        <f>MIN(E117,E118)</f>
        <v>0</v>
      </c>
      <c r="F119" s="512">
        <f>MIN(F117,F118)</f>
        <v>0</v>
      </c>
      <c r="G119" s="409"/>
      <c r="H119" s="409"/>
      <c r="I119" s="408"/>
      <c r="J119" s="408"/>
      <c r="K119" s="408"/>
      <c r="L119" s="408"/>
      <c r="M119" s="409"/>
      <c r="N119" s="409"/>
      <c r="O119" s="409"/>
      <c r="P119" s="409"/>
      <c r="Q119" s="409"/>
    </row>
    <row r="120" spans="1:17" ht="14.25" customHeight="1" thickBot="1" x14ac:dyDescent="0.3">
      <c r="A120" s="515"/>
      <c r="B120" s="516"/>
      <c r="C120" s="517"/>
      <c r="D120" s="518" t="s">
        <v>222</v>
      </c>
      <c r="E120" s="519"/>
      <c r="F120" s="519"/>
      <c r="G120" s="409"/>
      <c r="H120" s="409"/>
      <c r="I120" s="408"/>
      <c r="J120" s="408"/>
      <c r="K120" s="408"/>
      <c r="L120" s="408"/>
      <c r="M120" s="409"/>
      <c r="N120" s="409"/>
      <c r="O120" s="409"/>
      <c r="P120" s="409"/>
      <c r="Q120" s="409"/>
    </row>
    <row r="121" spans="1:17" ht="14.25" customHeight="1" thickBot="1" x14ac:dyDescent="0.3">
      <c r="A121" s="520" t="s">
        <v>498</v>
      </c>
      <c r="B121" s="521" t="s">
        <v>420</v>
      </c>
      <c r="C121" s="522" t="s">
        <v>501</v>
      </c>
      <c r="D121" s="523" t="s">
        <v>501</v>
      </c>
      <c r="E121" s="524">
        <f>IF(E84=0,0,E79/E84)</f>
        <v>0</v>
      </c>
      <c r="F121" s="525">
        <f>IF(F84=0,0,F79/F84)</f>
        <v>0</v>
      </c>
      <c r="G121" s="409"/>
      <c r="H121" s="409"/>
      <c r="I121" s="408"/>
      <c r="J121" s="408"/>
      <c r="K121" s="408"/>
      <c r="L121" s="408"/>
      <c r="M121" s="409"/>
      <c r="N121" s="409"/>
      <c r="O121" s="409"/>
      <c r="P121" s="409"/>
      <c r="Q121" s="409"/>
    </row>
    <row r="122" spans="1:17" ht="14.25" customHeight="1" thickBot="1" x14ac:dyDescent="0.3">
      <c r="A122" s="526" t="s">
        <v>502</v>
      </c>
      <c r="B122" s="527" t="s">
        <v>420</v>
      </c>
      <c r="C122" s="528" t="s">
        <v>501</v>
      </c>
      <c r="D122" s="529" t="s">
        <v>501</v>
      </c>
      <c r="E122" s="530">
        <f>IF(Labour_SelectedCalcTypeCell="A",IF(E84=0,0,ROUND(E81/E84,5)),E116)</f>
        <v>41.594439999999999</v>
      </c>
      <c r="F122" s="531">
        <f>IF(Labour_SelectedCalcTypeCell="A",IF(F84=0,0,ROUND(F81/F84,5)),F116)</f>
        <v>41.594439999999999</v>
      </c>
      <c r="G122" s="409"/>
      <c r="H122" s="409"/>
      <c r="I122" s="408"/>
      <c r="J122" s="408"/>
      <c r="K122" s="408"/>
      <c r="L122" s="408"/>
      <c r="M122" s="409"/>
      <c r="N122" s="409"/>
      <c r="O122" s="409"/>
      <c r="P122" s="409"/>
      <c r="Q122" s="409"/>
    </row>
    <row r="123" spans="1:17" ht="14.25" customHeight="1" thickBot="1" x14ac:dyDescent="0.3">
      <c r="A123" s="532" t="s">
        <v>503</v>
      </c>
      <c r="B123" s="533" t="s">
        <v>420</v>
      </c>
      <c r="C123" s="534" t="s">
        <v>485</v>
      </c>
      <c r="D123" s="523" t="s">
        <v>501</v>
      </c>
      <c r="E123" s="535">
        <f xml:space="preserve"> IF(Labour_SelectedCalcTypeCell="D",E119,ROUND(MIN(E121,E122),5))</f>
        <v>0</v>
      </c>
      <c r="F123" s="536">
        <f>E123</f>
        <v>0</v>
      </c>
      <c r="G123" s="409"/>
      <c r="H123" s="409"/>
      <c r="I123" s="408"/>
      <c r="J123" s="408"/>
      <c r="K123" s="408"/>
      <c r="L123" s="408"/>
      <c r="M123" s="409"/>
      <c r="N123" s="409"/>
      <c r="O123" s="409"/>
      <c r="P123" s="409"/>
      <c r="Q123" s="409"/>
    </row>
    <row r="124" spans="1:17" ht="14.25" customHeight="1" thickBot="1" x14ac:dyDescent="0.3">
      <c r="A124" s="532" t="s">
        <v>504</v>
      </c>
      <c r="B124" s="533" t="s">
        <v>420</v>
      </c>
      <c r="C124" s="534" t="s">
        <v>485</v>
      </c>
      <c r="D124" s="523" t="s">
        <v>501</v>
      </c>
      <c r="E124" s="535">
        <f>E123</f>
        <v>0</v>
      </c>
      <c r="F124" s="536">
        <f xml:space="preserve"> IF(Labour_SelectedCalcTypeCell="D",F119,ROUND(IF(F84=0,0,MIN(F121,F122)),5))</f>
        <v>0</v>
      </c>
      <c r="G124" s="409"/>
      <c r="H124" s="409"/>
      <c r="I124" s="408"/>
      <c r="J124" s="408"/>
      <c r="K124" s="408"/>
      <c r="L124" s="408"/>
      <c r="M124" s="409"/>
      <c r="N124" s="409"/>
      <c r="O124" s="409"/>
      <c r="P124" s="409"/>
      <c r="Q124" s="409"/>
    </row>
    <row r="125" spans="1:17" ht="14.25" customHeight="1" thickBot="1" x14ac:dyDescent="0.3">
      <c r="A125" s="532" t="s">
        <v>505</v>
      </c>
      <c r="B125" s="533" t="s">
        <v>420</v>
      </c>
      <c r="C125" s="534" t="s">
        <v>402</v>
      </c>
      <c r="D125" s="523" t="s">
        <v>402</v>
      </c>
      <c r="E125" s="537">
        <f>ROUND(MIN(E79,E81)*E90/E91,2)</f>
        <v>0</v>
      </c>
      <c r="F125" s="538">
        <f>E125</f>
        <v>0</v>
      </c>
      <c r="G125" s="409"/>
      <c r="H125" s="409"/>
      <c r="I125" s="408"/>
      <c r="J125" s="408"/>
      <c r="K125" s="408"/>
      <c r="L125" s="408"/>
      <c r="M125" s="409"/>
      <c r="N125" s="409"/>
      <c r="O125" s="409"/>
      <c r="P125" s="409"/>
      <c r="Q125" s="409"/>
    </row>
    <row r="126" spans="1:17" ht="14.25" customHeight="1" thickBot="1" x14ac:dyDescent="0.3">
      <c r="A126" s="532" t="s">
        <v>506</v>
      </c>
      <c r="B126" s="533" t="s">
        <v>420</v>
      </c>
      <c r="C126" s="534" t="s">
        <v>402</v>
      </c>
      <c r="D126" s="523" t="s">
        <v>402</v>
      </c>
      <c r="E126" s="537">
        <f>E125</f>
        <v>0</v>
      </c>
      <c r="F126" s="538">
        <f>ROUND(MIN(F79,F81)*F90/F91,2)</f>
        <v>0</v>
      </c>
      <c r="G126" s="409"/>
      <c r="H126" s="409"/>
      <c r="I126" s="408"/>
      <c r="J126" s="408"/>
      <c r="K126" s="408"/>
      <c r="L126" s="408"/>
      <c r="M126" s="409"/>
      <c r="N126" s="409"/>
      <c r="O126" s="409"/>
      <c r="P126" s="409"/>
      <c r="Q126" s="409"/>
    </row>
    <row r="127" spans="1:17" ht="13.5" customHeight="1" thickBot="1" x14ac:dyDescent="0.3">
      <c r="A127" s="539" t="s">
        <v>507</v>
      </c>
      <c r="B127" s="540" t="s">
        <v>411</v>
      </c>
      <c r="C127" s="541" t="s">
        <v>402</v>
      </c>
      <c r="D127" s="542" t="s">
        <v>402</v>
      </c>
      <c r="E127" s="543">
        <v>0</v>
      </c>
      <c r="F127" s="543">
        <v>0</v>
      </c>
      <c r="G127" s="409"/>
      <c r="H127" s="409"/>
      <c r="I127" s="408"/>
      <c r="J127" s="408"/>
      <c r="K127" s="408"/>
      <c r="L127" s="408"/>
      <c r="M127" s="409"/>
      <c r="N127" s="409"/>
      <c r="O127" s="409"/>
      <c r="P127" s="409"/>
      <c r="Q127" s="409"/>
    </row>
    <row r="128" spans="1:17" ht="14.25" customHeight="1" thickBot="1" x14ac:dyDescent="0.3">
      <c r="A128" s="532" t="s">
        <v>508</v>
      </c>
      <c r="B128" s="533" t="s">
        <v>420</v>
      </c>
      <c r="C128" s="534" t="s">
        <v>402</v>
      </c>
      <c r="D128" s="523" t="s">
        <v>402</v>
      </c>
      <c r="E128" s="537">
        <f>ROUND(E125 *(1-E127),2)</f>
        <v>0</v>
      </c>
      <c r="F128" s="544">
        <f>ROUND(F125*(1-F127),2)</f>
        <v>0</v>
      </c>
      <c r="G128" s="545">
        <f>E128</f>
        <v>0</v>
      </c>
      <c r="H128" s="545">
        <f>F128</f>
        <v>0</v>
      </c>
      <c r="I128" s="546"/>
      <c r="J128" s="547"/>
      <c r="K128" s="547"/>
      <c r="L128" s="547"/>
      <c r="M128" s="548">
        <f>IF(Labour_DataSubmittedCell="No",G128,H128)</f>
        <v>0</v>
      </c>
      <c r="N128" s="409"/>
      <c r="O128" s="409"/>
      <c r="P128" s="409"/>
      <c r="Q128" s="409"/>
    </row>
    <row r="129" spans="1:17" ht="14.25" customHeight="1" thickBot="1" x14ac:dyDescent="0.3">
      <c r="A129" s="532" t="s">
        <v>509</v>
      </c>
      <c r="B129" s="533" t="s">
        <v>420</v>
      </c>
      <c r="C129" s="534" t="s">
        <v>402</v>
      </c>
      <c r="D129" s="523" t="s">
        <v>402</v>
      </c>
      <c r="E129" s="537">
        <f>ROUND(E126*(1-E127),2)</f>
        <v>0</v>
      </c>
      <c r="F129" s="544">
        <f>ROUND(F126*(1-F127),2)</f>
        <v>0</v>
      </c>
      <c r="G129" s="545">
        <f>E129</f>
        <v>0</v>
      </c>
      <c r="H129" s="545">
        <f>F129</f>
        <v>0</v>
      </c>
      <c r="I129" s="546"/>
      <c r="J129" s="547"/>
      <c r="K129" s="547"/>
      <c r="L129" s="547"/>
      <c r="M129" s="548">
        <f>IF(Labour_DataSubmittedCell="No",G129,H129)</f>
        <v>0</v>
      </c>
      <c r="N129" s="409"/>
      <c r="O129" s="409"/>
      <c r="P129" s="409"/>
      <c r="Q129" s="409"/>
    </row>
    <row r="130" spans="1:17" ht="14.25" customHeight="1" x14ac:dyDescent="0.25">
      <c r="A130" s="549" t="s">
        <v>510</v>
      </c>
      <c r="B130" s="550" t="s">
        <v>420</v>
      </c>
      <c r="C130" s="551" t="s">
        <v>402</v>
      </c>
      <c r="D130" s="552" t="s">
        <v>402</v>
      </c>
      <c r="E130" s="553">
        <v>0</v>
      </c>
      <c r="F130" s="553">
        <v>0</v>
      </c>
      <c r="G130" s="409"/>
      <c r="H130" s="409"/>
      <c r="I130" s="408"/>
      <c r="J130" s="408"/>
      <c r="K130" s="408"/>
      <c r="L130" s="408"/>
      <c r="M130" s="409"/>
      <c r="N130" s="409"/>
      <c r="O130" s="409"/>
      <c r="P130" s="409"/>
      <c r="Q130" s="409"/>
    </row>
    <row r="131" spans="1:17" ht="14.25" customHeight="1" x14ac:dyDescent="0.25">
      <c r="A131" s="480" t="s">
        <v>511</v>
      </c>
      <c r="B131" s="481" t="s">
        <v>420</v>
      </c>
      <c r="C131" s="480" t="s">
        <v>402</v>
      </c>
      <c r="D131" s="467" t="s">
        <v>402</v>
      </c>
      <c r="E131" s="554">
        <f>ROUND(E128*E130,2)</f>
        <v>0</v>
      </c>
      <c r="F131" s="554">
        <f>ROUND(F129*F130,2)</f>
        <v>0</v>
      </c>
      <c r="G131" s="545">
        <f t="shared" ref="G131:H134" si="0">E131</f>
        <v>0</v>
      </c>
      <c r="H131" s="545">
        <f t="shared" si="0"/>
        <v>0</v>
      </c>
      <c r="I131" s="546"/>
      <c r="J131" s="547"/>
      <c r="K131" s="547"/>
      <c r="L131" s="547"/>
      <c r="M131" s="548">
        <f>IF(Labour_DataSubmittedCell="No",G131,H131)</f>
        <v>0</v>
      </c>
      <c r="N131" s="409"/>
      <c r="O131" s="409"/>
      <c r="P131" s="409"/>
      <c r="Q131" s="409"/>
    </row>
    <row r="132" spans="1:17" ht="14.25" customHeight="1" x14ac:dyDescent="0.25">
      <c r="A132" s="480" t="s">
        <v>512</v>
      </c>
      <c r="B132" s="481" t="s">
        <v>420</v>
      </c>
      <c r="C132" s="480" t="s">
        <v>402</v>
      </c>
      <c r="D132" s="467" t="s">
        <v>222</v>
      </c>
      <c r="E132" s="554">
        <f>ROUND(E131,2)</f>
        <v>0</v>
      </c>
      <c r="F132" s="554">
        <f>ROUND(F129*F130,2)</f>
        <v>0</v>
      </c>
      <c r="G132" s="545">
        <f t="shared" si="0"/>
        <v>0</v>
      </c>
      <c r="H132" s="545">
        <f t="shared" si="0"/>
        <v>0</v>
      </c>
      <c r="I132" s="546"/>
      <c r="J132" s="547"/>
      <c r="K132" s="547"/>
      <c r="L132" s="547"/>
      <c r="M132" s="548">
        <f>IF(Labour_DataSubmittedCell="No",G132,H132)</f>
        <v>0</v>
      </c>
      <c r="N132" s="409"/>
      <c r="O132" s="409"/>
      <c r="P132" s="409"/>
      <c r="Q132" s="409"/>
    </row>
    <row r="133" spans="1:17" ht="14.25" customHeight="1" x14ac:dyDescent="0.25">
      <c r="A133" s="480" t="s">
        <v>513</v>
      </c>
      <c r="B133" s="481" t="s">
        <v>420</v>
      </c>
      <c r="C133" s="480" t="s">
        <v>402</v>
      </c>
      <c r="D133" s="467" t="s">
        <v>402</v>
      </c>
      <c r="E133" s="554">
        <f>ROUND(E128+E131,2)</f>
        <v>0</v>
      </c>
      <c r="F133" s="554">
        <f>ROUND(F128+F131,2)</f>
        <v>0</v>
      </c>
      <c r="G133" s="545">
        <f t="shared" si="0"/>
        <v>0</v>
      </c>
      <c r="H133" s="545">
        <f t="shared" si="0"/>
        <v>0</v>
      </c>
      <c r="I133" s="546"/>
      <c r="J133" s="547"/>
      <c r="K133" s="547"/>
      <c r="L133" s="547"/>
      <c r="M133" s="548">
        <f>IF(Labour_DataSubmittedCell="No",G133,H133)</f>
        <v>0</v>
      </c>
      <c r="N133" s="409"/>
      <c r="O133" s="409"/>
      <c r="P133" s="409"/>
      <c r="Q133" s="409"/>
    </row>
    <row r="134" spans="1:17" ht="14.25" customHeight="1" thickBot="1" x14ac:dyDescent="0.3">
      <c r="A134" s="555" t="s">
        <v>514</v>
      </c>
      <c r="B134" s="556" t="s">
        <v>420</v>
      </c>
      <c r="C134" s="555" t="s">
        <v>402</v>
      </c>
      <c r="D134" s="557" t="s">
        <v>402</v>
      </c>
      <c r="E134" s="558">
        <f>ROUND(E129*(1+E130),2)</f>
        <v>0</v>
      </c>
      <c r="F134" s="558">
        <f>ROUND(F129*(1+F130),2)</f>
        <v>0</v>
      </c>
      <c r="G134" s="545">
        <f t="shared" si="0"/>
        <v>0</v>
      </c>
      <c r="H134" s="545">
        <f t="shared" si="0"/>
        <v>0</v>
      </c>
      <c r="I134" s="546"/>
      <c r="J134" s="547"/>
      <c r="K134" s="547"/>
      <c r="L134" s="547"/>
      <c r="M134" s="548">
        <f>IF(Labour_DataSubmittedCell="No",G134,H134)</f>
        <v>0</v>
      </c>
      <c r="N134" s="409"/>
      <c r="O134" s="409"/>
      <c r="P134" s="409"/>
      <c r="Q134" s="409"/>
    </row>
    <row r="135" spans="1:17" ht="14.25" customHeight="1" x14ac:dyDescent="0.25">
      <c r="A135" s="559"/>
      <c r="B135" s="560"/>
      <c r="C135" s="559"/>
      <c r="D135" s="561" t="s">
        <v>412</v>
      </c>
      <c r="E135" s="562"/>
      <c r="F135" s="562"/>
      <c r="G135" s="563"/>
      <c r="H135" s="563"/>
      <c r="I135" s="563"/>
      <c r="J135" s="563"/>
      <c r="K135" s="563"/>
      <c r="L135" s="563"/>
      <c r="M135" s="563"/>
      <c r="N135" s="563"/>
      <c r="O135" s="563"/>
      <c r="P135" s="563"/>
      <c r="Q135" s="563"/>
    </row>
    <row r="136" spans="1:17" ht="14.25" customHeight="1" x14ac:dyDescent="0.25">
      <c r="A136" s="478" t="s">
        <v>515</v>
      </c>
      <c r="B136" s="479"/>
      <c r="C136" s="478"/>
      <c r="D136" s="564" t="s">
        <v>436</v>
      </c>
      <c r="E136" s="565">
        <f>E40</f>
        <v>2016</v>
      </c>
      <c r="F136" s="565">
        <f>F40</f>
        <v>2016</v>
      </c>
      <c r="G136" s="409"/>
      <c r="H136" s="409"/>
      <c r="I136" s="408"/>
      <c r="J136" s="408"/>
      <c r="K136" s="408"/>
      <c r="L136" s="408"/>
      <c r="M136" s="409"/>
      <c r="N136" s="409"/>
      <c r="O136" s="409"/>
      <c r="P136" s="409"/>
      <c r="Q136" s="409"/>
    </row>
    <row r="137" spans="1:17" ht="14.25" customHeight="1" x14ac:dyDescent="0.25">
      <c r="A137" s="566" t="s">
        <v>516</v>
      </c>
      <c r="B137" s="567"/>
      <c r="C137" s="566"/>
      <c r="D137" s="564" t="s">
        <v>436</v>
      </c>
      <c r="E137" s="568">
        <f>E60+E61+E64+E69+E70+E75</f>
        <v>0</v>
      </c>
      <c r="F137" s="568">
        <f>F60+F61+F64+F69+F70+F75</f>
        <v>0</v>
      </c>
      <c r="G137" s="409"/>
      <c r="H137" s="409"/>
      <c r="I137" s="408"/>
      <c r="J137" s="408"/>
      <c r="K137" s="408"/>
      <c r="L137" s="408"/>
      <c r="M137" s="409"/>
      <c r="N137" s="409"/>
      <c r="O137" s="409"/>
      <c r="P137" s="409"/>
      <c r="Q137" s="409"/>
    </row>
    <row r="138" spans="1:17" ht="14.25" customHeight="1" x14ac:dyDescent="0.25">
      <c r="A138" s="566" t="s">
        <v>517</v>
      </c>
      <c r="B138" s="567"/>
      <c r="C138" s="566"/>
      <c r="D138" s="564" t="s">
        <v>436</v>
      </c>
      <c r="E138" s="548">
        <f>E62+E63+E71+E72</f>
        <v>0</v>
      </c>
      <c r="F138" s="568">
        <f>F62+F63+F71+F72</f>
        <v>0</v>
      </c>
      <c r="G138" s="409"/>
      <c r="H138" s="409"/>
      <c r="I138" s="408"/>
      <c r="J138" s="408"/>
      <c r="K138" s="408"/>
      <c r="L138" s="408"/>
      <c r="M138" s="409"/>
      <c r="N138" s="409"/>
      <c r="O138" s="409"/>
      <c r="P138" s="409"/>
      <c r="Q138" s="409"/>
    </row>
    <row r="139" spans="1:17" ht="14.25" customHeight="1" x14ac:dyDescent="0.25">
      <c r="A139" s="566" t="s">
        <v>452</v>
      </c>
      <c r="B139" s="567"/>
      <c r="C139" s="566"/>
      <c r="D139" s="564" t="s">
        <v>436</v>
      </c>
      <c r="E139" s="568">
        <f>E74</f>
        <v>0</v>
      </c>
      <c r="F139" s="568">
        <f>F74</f>
        <v>0</v>
      </c>
      <c r="G139" s="409"/>
      <c r="H139" s="409"/>
      <c r="I139" s="408"/>
      <c r="J139" s="408"/>
      <c r="K139" s="408"/>
      <c r="L139" s="408"/>
      <c r="M139" s="409"/>
      <c r="N139" s="409"/>
      <c r="O139" s="409"/>
      <c r="P139" s="409"/>
      <c r="Q139" s="409"/>
    </row>
    <row r="140" spans="1:17" ht="14.25" customHeight="1" thickBot="1" x14ac:dyDescent="0.3">
      <c r="A140" s="539" t="s">
        <v>518</v>
      </c>
      <c r="B140" s="569"/>
      <c r="C140" s="539"/>
      <c r="D140" s="564" t="s">
        <v>436</v>
      </c>
      <c r="E140" s="497">
        <f>E58+E59</f>
        <v>0</v>
      </c>
      <c r="F140" s="568">
        <f>F58+F59</f>
        <v>0</v>
      </c>
      <c r="G140" s="409"/>
      <c r="H140" s="409"/>
      <c r="I140" s="408"/>
      <c r="J140" s="408"/>
      <c r="K140" s="408"/>
      <c r="L140" s="408"/>
      <c r="M140" s="409"/>
      <c r="N140" s="409"/>
      <c r="O140" s="409"/>
      <c r="P140" s="409"/>
      <c r="Q140" s="409"/>
    </row>
    <row r="141" spans="1:17" ht="14.25" customHeight="1" thickBot="1" x14ac:dyDescent="0.3">
      <c r="A141" s="570" t="s">
        <v>519</v>
      </c>
      <c r="B141" s="571"/>
      <c r="C141" s="572"/>
      <c r="D141" s="573" t="s">
        <v>436</v>
      </c>
      <c r="E141" s="574">
        <f>SUM(E137:E140)</f>
        <v>0</v>
      </c>
      <c r="F141" s="574">
        <f>SUM(F137:F140)</f>
        <v>0</v>
      </c>
      <c r="G141" s="409"/>
      <c r="H141" s="409"/>
      <c r="I141" s="408"/>
      <c r="J141" s="408"/>
      <c r="K141" s="408"/>
      <c r="L141" s="408"/>
      <c r="M141" s="409"/>
      <c r="N141" s="409"/>
      <c r="O141" s="409"/>
      <c r="P141" s="409"/>
      <c r="Q141" s="409"/>
    </row>
    <row r="142" spans="1:17" ht="14.25" customHeight="1" x14ac:dyDescent="0.25">
      <c r="A142" s="575"/>
      <c r="B142" s="576"/>
      <c r="C142" s="575"/>
      <c r="D142" s="563" t="s">
        <v>436</v>
      </c>
      <c r="E142" s="562"/>
      <c r="F142" s="562"/>
      <c r="G142" s="563"/>
      <c r="H142" s="563"/>
      <c r="I142" s="563"/>
      <c r="J142" s="563"/>
      <c r="K142" s="563"/>
      <c r="L142" s="563"/>
      <c r="M142" s="563"/>
      <c r="N142" s="563"/>
      <c r="O142" s="563"/>
      <c r="P142" s="563"/>
      <c r="Q142" s="563"/>
    </row>
    <row r="143" spans="1:17" ht="19.5" customHeight="1" x14ac:dyDescent="0.25">
      <c r="A143" s="564" t="s">
        <v>520</v>
      </c>
      <c r="B143" s="577"/>
      <c r="C143" s="564"/>
      <c r="D143" s="564" t="s">
        <v>485</v>
      </c>
      <c r="E143" s="564"/>
      <c r="F143" s="564"/>
      <c r="G143" s="409"/>
      <c r="H143" s="409"/>
      <c r="I143" s="408"/>
      <c r="J143" s="408"/>
      <c r="K143" s="408"/>
      <c r="L143" s="408"/>
      <c r="M143" s="409"/>
      <c r="N143" s="409"/>
      <c r="O143" s="409"/>
      <c r="P143" s="409"/>
      <c r="Q143" s="409"/>
    </row>
    <row r="144" spans="1:17" ht="14.25" customHeight="1" x14ac:dyDescent="0.25">
      <c r="A144" s="578" t="s">
        <v>521</v>
      </c>
      <c r="B144" s="579"/>
      <c r="C144" s="578"/>
      <c r="D144" s="564" t="s">
        <v>485</v>
      </c>
      <c r="E144" s="580">
        <f>E40</f>
        <v>2016</v>
      </c>
      <c r="F144" s="580">
        <f>E144</f>
        <v>2016</v>
      </c>
      <c r="G144" s="409"/>
      <c r="H144" s="409"/>
      <c r="I144" s="408"/>
      <c r="J144" s="408"/>
      <c r="K144" s="408"/>
      <c r="L144" s="408"/>
      <c r="M144" s="409"/>
      <c r="N144" s="409"/>
      <c r="O144" s="409"/>
      <c r="P144" s="409"/>
      <c r="Q144" s="409"/>
    </row>
    <row r="145" spans="1:17" ht="14.25" customHeight="1" x14ac:dyDescent="0.25">
      <c r="A145" s="581" t="s">
        <v>522</v>
      </c>
      <c r="B145" s="582" t="s">
        <v>411</v>
      </c>
      <c r="C145" s="583" t="s">
        <v>485</v>
      </c>
      <c r="D145" s="584" t="s">
        <v>485</v>
      </c>
      <c r="E145" s="440">
        <v>42370</v>
      </c>
      <c r="F145" s="440">
        <f>E145</f>
        <v>42370</v>
      </c>
      <c r="G145" s="409"/>
      <c r="H145" s="409"/>
      <c r="I145" s="408"/>
      <c r="J145" s="408"/>
      <c r="K145" s="408"/>
      <c r="L145" s="408"/>
      <c r="M145" s="409"/>
      <c r="N145" s="409"/>
      <c r="O145" s="409"/>
      <c r="P145" s="409"/>
      <c r="Q145" s="409"/>
    </row>
    <row r="146" spans="1:17" ht="14.25" customHeight="1" x14ac:dyDescent="0.25">
      <c r="A146" s="581" t="s">
        <v>523</v>
      </c>
      <c r="B146" s="582" t="s">
        <v>411</v>
      </c>
      <c r="C146" s="583" t="s">
        <v>485</v>
      </c>
      <c r="D146" s="584" t="s">
        <v>485</v>
      </c>
      <c r="E146" s="440">
        <v>42735</v>
      </c>
      <c r="F146" s="440">
        <f>E146</f>
        <v>42735</v>
      </c>
      <c r="G146" s="409"/>
      <c r="H146" s="409"/>
      <c r="I146" s="408"/>
      <c r="J146" s="408"/>
      <c r="K146" s="408"/>
      <c r="L146" s="408"/>
      <c r="M146" s="409"/>
      <c r="N146" s="409"/>
      <c r="O146" s="409"/>
      <c r="P146" s="409"/>
      <c r="Q146" s="409"/>
    </row>
    <row r="147" spans="1:17" ht="14.25" customHeight="1" x14ac:dyDescent="0.25">
      <c r="A147" s="441" t="s">
        <v>524</v>
      </c>
      <c r="B147" s="438" t="s">
        <v>420</v>
      </c>
      <c r="C147" s="441" t="s">
        <v>485</v>
      </c>
      <c r="D147" s="442" t="s">
        <v>222</v>
      </c>
      <c r="E147" s="585">
        <f>DATE(E144,MONTH(E145),DAY(E145))</f>
        <v>42370</v>
      </c>
      <c r="F147" s="585">
        <f>DATE(F144,MONTH(F145),DAY(F145))</f>
        <v>42370</v>
      </c>
      <c r="G147" s="409"/>
      <c r="H147" s="409"/>
      <c r="I147" s="408"/>
      <c r="J147" s="408"/>
      <c r="K147" s="408"/>
      <c r="L147" s="408"/>
      <c r="M147" s="409"/>
      <c r="N147" s="409"/>
      <c r="O147" s="409"/>
      <c r="P147" s="409"/>
      <c r="Q147" s="409"/>
    </row>
    <row r="148" spans="1:17" ht="14.25" customHeight="1" x14ac:dyDescent="0.25">
      <c r="A148" s="441" t="s">
        <v>525</v>
      </c>
      <c r="B148" s="438" t="s">
        <v>420</v>
      </c>
      <c r="C148" s="441" t="s">
        <v>485</v>
      </c>
      <c r="D148" s="442" t="s">
        <v>222</v>
      </c>
      <c r="E148" s="585">
        <f>DATE(E144,MONTH(E146),DAY(E146))</f>
        <v>42735</v>
      </c>
      <c r="F148" s="585">
        <f>DATE(F144,MONTH(F146),DAY(F146))</f>
        <v>42735</v>
      </c>
      <c r="G148" s="409"/>
      <c r="H148" s="409"/>
      <c r="I148" s="408"/>
      <c r="J148" s="408"/>
      <c r="K148" s="408"/>
      <c r="L148" s="408"/>
      <c r="M148" s="409"/>
      <c r="N148" s="409"/>
      <c r="O148" s="409"/>
      <c r="P148" s="409"/>
      <c r="Q148" s="409"/>
    </row>
    <row r="149" spans="1:17" ht="14.25" customHeight="1" x14ac:dyDescent="0.25">
      <c r="A149" s="441" t="s">
        <v>526</v>
      </c>
      <c r="B149" s="438" t="s">
        <v>420</v>
      </c>
      <c r="C149" s="441" t="s">
        <v>485</v>
      </c>
      <c r="D149" s="442" t="s">
        <v>222</v>
      </c>
      <c r="E149" s="444">
        <f>IF(AND(MONTH(E147)=2,DAY(E147)&gt;=28),30,MIN(DAY(E147),30))</f>
        <v>1</v>
      </c>
      <c r="F149" s="444">
        <f>IF(AND(MONTH(F147)=2,DAY(F147)&gt;=28),30,MIN(DAY(F147),30))</f>
        <v>1</v>
      </c>
      <c r="G149" s="409"/>
      <c r="H149" s="409"/>
      <c r="I149" s="408"/>
      <c r="J149" s="408"/>
      <c r="K149" s="408"/>
      <c r="L149" s="408"/>
      <c r="M149" s="409"/>
      <c r="N149" s="409"/>
      <c r="O149" s="409"/>
      <c r="P149" s="409"/>
      <c r="Q149" s="409"/>
    </row>
    <row r="150" spans="1:17" ht="14.25" customHeight="1" x14ac:dyDescent="0.25">
      <c r="A150" s="441" t="s">
        <v>527</v>
      </c>
      <c r="B150" s="438" t="s">
        <v>420</v>
      </c>
      <c r="C150" s="441" t="s">
        <v>485</v>
      </c>
      <c r="D150" s="442" t="s">
        <v>222</v>
      </c>
      <c r="E150" s="444">
        <f>IF(AND(MONTH(E148)=2,DAY(E148)&gt;=28),30,MIN(DAY(E148),30))</f>
        <v>30</v>
      </c>
      <c r="F150" s="444">
        <f>IF(AND(MONTH(F148)=2,DAY(F148)&gt;=28),30,MIN(DAY(F148),30))</f>
        <v>30</v>
      </c>
      <c r="G150" s="409"/>
      <c r="H150" s="409"/>
      <c r="I150" s="408"/>
      <c r="J150" s="408"/>
      <c r="K150" s="408"/>
      <c r="L150" s="408"/>
      <c r="M150" s="409"/>
      <c r="N150" s="409"/>
      <c r="O150" s="409"/>
      <c r="P150" s="409"/>
      <c r="Q150" s="409"/>
    </row>
    <row r="151" spans="1:17" ht="14.25" customHeight="1" x14ac:dyDescent="0.25">
      <c r="A151" s="441" t="s">
        <v>528</v>
      </c>
      <c r="B151" s="445" t="s">
        <v>420</v>
      </c>
      <c r="C151" s="441" t="s">
        <v>485</v>
      </c>
      <c r="D151" s="442" t="s">
        <v>222</v>
      </c>
      <c r="E151" s="444">
        <f>IF(E148-E147&lt;=28,MAX(0,E148-E147+1),360*(YEAR(E148)-YEAR(E147)) + 30*(MONTH(E148)-MONTH(E147)) + (E150-E149) + 1)</f>
        <v>360</v>
      </c>
      <c r="F151" s="444">
        <f>IF(F148-F147&lt;=28,MAX(0,F148-F147+1),360*(YEAR(F148)-YEAR(F147)) + 30*(MONTH(F148)-MONTH(F147)) + (F150-F149) + 1)</f>
        <v>360</v>
      </c>
      <c r="G151" s="409"/>
      <c r="H151" s="409"/>
      <c r="I151" s="408"/>
      <c r="J151" s="408"/>
      <c r="K151" s="408"/>
      <c r="L151" s="408"/>
      <c r="M151" s="409"/>
      <c r="N151" s="409"/>
      <c r="O151" s="409"/>
      <c r="P151" s="409"/>
      <c r="Q151" s="409"/>
    </row>
    <row r="152" spans="1:17" ht="14.25" customHeight="1" x14ac:dyDescent="0.25">
      <c r="A152" s="564" t="s">
        <v>529</v>
      </c>
      <c r="B152" s="586" t="s">
        <v>530</v>
      </c>
      <c r="C152" s="587" t="s">
        <v>485</v>
      </c>
      <c r="D152" s="564" t="s">
        <v>222</v>
      </c>
      <c r="E152" s="588">
        <v>12</v>
      </c>
      <c r="F152" s="588">
        <v>12</v>
      </c>
      <c r="G152" s="409"/>
      <c r="H152" s="409"/>
      <c r="I152" s="408"/>
      <c r="J152" s="408"/>
      <c r="K152" s="408"/>
      <c r="L152" s="408"/>
      <c r="M152" s="409"/>
      <c r="N152" s="409"/>
      <c r="O152" s="409"/>
      <c r="P152" s="409"/>
      <c r="Q152" s="409"/>
    </row>
    <row r="153" spans="1:17" ht="14.25" customHeight="1" x14ac:dyDescent="0.25">
      <c r="A153" s="441" t="s">
        <v>531</v>
      </c>
      <c r="B153" s="445" t="s">
        <v>420</v>
      </c>
      <c r="C153" s="441" t="s">
        <v>485</v>
      </c>
      <c r="D153" s="442" t="s">
        <v>222</v>
      </c>
      <c r="E153" s="444">
        <f>30*MIN(E152,12)</f>
        <v>360</v>
      </c>
      <c r="F153" s="444">
        <f>30*MIN(F152,12)</f>
        <v>360</v>
      </c>
      <c r="G153" s="409"/>
      <c r="H153" s="409"/>
      <c r="I153" s="408"/>
      <c r="J153" s="408"/>
      <c r="K153" s="408"/>
      <c r="L153" s="408"/>
      <c r="M153" s="409"/>
      <c r="N153" s="409"/>
      <c r="O153" s="409"/>
      <c r="P153" s="409"/>
      <c r="Q153" s="409"/>
    </row>
    <row r="154" spans="1:17" ht="14.25" customHeight="1" x14ac:dyDescent="0.25">
      <c r="A154" s="589" t="s">
        <v>532</v>
      </c>
      <c r="B154" s="590" t="s">
        <v>411</v>
      </c>
      <c r="C154" s="591" t="s">
        <v>485</v>
      </c>
      <c r="D154" s="592" t="s">
        <v>485</v>
      </c>
      <c r="E154" s="453" t="s">
        <v>221</v>
      </c>
      <c r="F154" s="453" t="s">
        <v>221</v>
      </c>
      <c r="G154" s="409"/>
      <c r="H154" s="409"/>
      <c r="I154" s="408"/>
      <c r="J154" s="408"/>
      <c r="K154" s="408"/>
      <c r="L154" s="408"/>
      <c r="M154" s="409"/>
      <c r="N154" s="409"/>
      <c r="O154" s="409"/>
      <c r="P154" s="409"/>
      <c r="Q154" s="409"/>
    </row>
    <row r="155" spans="1:17" ht="14.25" customHeight="1" x14ac:dyDescent="0.25">
      <c r="A155" s="564" t="s">
        <v>533</v>
      </c>
      <c r="B155" s="577"/>
      <c r="C155" s="564"/>
      <c r="D155" s="564" t="s">
        <v>485</v>
      </c>
      <c r="E155" s="593"/>
      <c r="F155" s="593"/>
      <c r="G155" s="409"/>
      <c r="H155" s="409"/>
      <c r="I155" s="408"/>
      <c r="J155" s="408"/>
      <c r="K155" s="408"/>
      <c r="L155" s="408"/>
      <c r="M155" s="409"/>
      <c r="N155" s="409"/>
      <c r="O155" s="409"/>
      <c r="P155" s="409"/>
      <c r="Q155" s="409"/>
    </row>
    <row r="156" spans="1:17" ht="14.25" customHeight="1" x14ac:dyDescent="0.25">
      <c r="A156" s="594" t="str">
        <f>"Für " &amp; IF(TRIM(G13)="",IF(TRIM(G5)="","dieses Vorhaben",G5),G13) &amp; " geleistete Stunden"</f>
        <v>Für dieses Vorhaben geleistete Stunden</v>
      </c>
      <c r="B156" s="595"/>
      <c r="C156" s="594"/>
      <c r="D156" s="596" t="s">
        <v>485</v>
      </c>
      <c r="E156" s="597"/>
      <c r="F156" s="597">
        <v>0</v>
      </c>
      <c r="G156" s="409"/>
      <c r="H156" s="409"/>
      <c r="I156" s="408"/>
      <c r="J156" s="408"/>
      <c r="K156" s="408"/>
      <c r="L156" s="408"/>
      <c r="M156" s="409"/>
      <c r="N156" s="409"/>
      <c r="O156" s="409"/>
      <c r="P156" s="409"/>
      <c r="Q156" s="409"/>
    </row>
    <row r="157" spans="1:17" ht="14.25" customHeight="1" thickBot="1" x14ac:dyDescent="0.3">
      <c r="A157" s="594" t="str">
        <f>"Summe der bereits für " &amp; IF(TRIM(G13)="",IF(TRIM(G5)="","dieses Vorhaben",G5),G13) &amp; " abgerechnete Stunden"</f>
        <v>Summe der bereits für dieses Vorhaben abgerechnete Stunden</v>
      </c>
      <c r="B157" s="595"/>
      <c r="C157" s="594"/>
      <c r="D157" s="596" t="s">
        <v>485</v>
      </c>
      <c r="E157" s="597"/>
      <c r="F157" s="597">
        <v>0</v>
      </c>
      <c r="G157" s="409"/>
      <c r="H157" s="409"/>
      <c r="I157" s="408"/>
      <c r="J157" s="408"/>
      <c r="K157" s="408"/>
      <c r="L157" s="408"/>
      <c r="M157" s="409"/>
      <c r="N157" s="409"/>
      <c r="O157" s="409"/>
      <c r="P157" s="409"/>
      <c r="Q157" s="409"/>
    </row>
    <row r="158" spans="1:17" ht="14.25" customHeight="1" x14ac:dyDescent="0.25">
      <c r="A158" s="598" t="s">
        <v>534</v>
      </c>
      <c r="B158" s="599"/>
      <c r="C158" s="598" t="s">
        <v>485</v>
      </c>
      <c r="D158" s="598" t="s">
        <v>222</v>
      </c>
      <c r="E158" s="600">
        <f>(IF(E51="Ja",E95,IF(E154="Ja",E94+E96,E94)))</f>
        <v>1800</v>
      </c>
      <c r="F158" s="600">
        <f>(IF(F51="Ja",F95,IF(F154="Ja",F94+F96,F94)))</f>
        <v>1800</v>
      </c>
      <c r="G158" s="409"/>
      <c r="H158" s="409"/>
      <c r="I158" s="408"/>
      <c r="J158" s="408"/>
      <c r="K158" s="408"/>
      <c r="L158" s="408"/>
      <c r="M158" s="409"/>
      <c r="N158" s="409"/>
      <c r="O158" s="409"/>
      <c r="P158" s="409"/>
      <c r="Q158" s="409"/>
    </row>
    <row r="159" spans="1:17" ht="14.25" customHeight="1" x14ac:dyDescent="0.25">
      <c r="A159" s="601" t="s">
        <v>535</v>
      </c>
      <c r="B159" s="602"/>
      <c r="C159" s="601" t="s">
        <v>485</v>
      </c>
      <c r="D159" s="601" t="s">
        <v>222</v>
      </c>
      <c r="E159" s="603">
        <f>E158*MIN(E155,E93)/E93</f>
        <v>1800</v>
      </c>
      <c r="F159" s="603">
        <f>F158*MIN(F155,F93)/F93</f>
        <v>1800</v>
      </c>
      <c r="G159" s="409"/>
      <c r="H159" s="409"/>
      <c r="I159" s="408"/>
      <c r="J159" s="408"/>
      <c r="K159" s="408"/>
      <c r="L159" s="408"/>
      <c r="M159" s="409"/>
      <c r="N159" s="409"/>
      <c r="O159" s="409"/>
      <c r="P159" s="409"/>
      <c r="Q159" s="409"/>
    </row>
    <row r="160" spans="1:17" ht="14.25" customHeight="1" x14ac:dyDescent="0.25">
      <c r="A160" s="601" t="s">
        <v>536</v>
      </c>
      <c r="B160" s="602"/>
      <c r="C160" s="601" t="s">
        <v>485</v>
      </c>
      <c r="D160" s="601" t="s">
        <v>222</v>
      </c>
      <c r="E160" s="603">
        <f>E159*MIN(E151,360)/360</f>
        <v>1800</v>
      </c>
      <c r="F160" s="603">
        <f>F159*MIN(F151,360)/360</f>
        <v>1800</v>
      </c>
      <c r="G160" s="409"/>
      <c r="H160" s="409"/>
      <c r="I160" s="408"/>
      <c r="J160" s="408"/>
      <c r="K160" s="408"/>
      <c r="L160" s="408"/>
      <c r="M160" s="409"/>
      <c r="N160" s="409"/>
      <c r="O160" s="409"/>
      <c r="P160" s="409"/>
      <c r="Q160" s="409"/>
    </row>
    <row r="161" spans="1:17" ht="14.25" customHeight="1" x14ac:dyDescent="0.25">
      <c r="A161" s="601" t="s">
        <v>537</v>
      </c>
      <c r="B161" s="602"/>
      <c r="C161" s="601" t="s">
        <v>485</v>
      </c>
      <c r="D161" s="601" t="s">
        <v>222</v>
      </c>
      <c r="E161" s="603">
        <f>IF(Labour_SelectedCalcTypeCell&lt;&gt;"A",E160,MIN(E160,E84))</f>
        <v>1800</v>
      </c>
      <c r="F161" s="603">
        <f>IF(Labour_SelectedCalcTypeCell&lt;&gt;"A",F160,MIN(F160,F84))</f>
        <v>1800</v>
      </c>
      <c r="G161" s="409"/>
      <c r="H161" s="409"/>
      <c r="I161" s="408"/>
      <c r="J161" s="408"/>
      <c r="K161" s="408"/>
      <c r="L161" s="408"/>
      <c r="M161" s="409"/>
      <c r="N161" s="409"/>
      <c r="O161" s="409"/>
      <c r="P161" s="409"/>
      <c r="Q161" s="409"/>
    </row>
    <row r="162" spans="1:17" ht="12.75" customHeight="1" x14ac:dyDescent="0.25">
      <c r="A162" s="601" t="s">
        <v>538</v>
      </c>
      <c r="B162" s="601"/>
      <c r="C162" s="601" t="s">
        <v>485</v>
      </c>
      <c r="D162" s="601" t="s">
        <v>222</v>
      </c>
      <c r="E162" s="604">
        <f>MAX(E161-E157,0)</f>
        <v>1800</v>
      </c>
      <c r="F162" s="604">
        <f>MAX(F161-F157,0)</f>
        <v>1800</v>
      </c>
      <c r="G162" s="407"/>
      <c r="H162" s="408"/>
      <c r="I162" s="408"/>
      <c r="J162" s="408"/>
      <c r="K162" s="408"/>
      <c r="L162" s="408"/>
      <c r="M162" s="408"/>
      <c r="N162" s="408"/>
      <c r="O162" s="408"/>
      <c r="P162" s="408"/>
      <c r="Q162" s="409"/>
    </row>
    <row r="163" spans="1:17" ht="14.25" customHeight="1" x14ac:dyDescent="0.25">
      <c r="A163" s="605" t="s">
        <v>539</v>
      </c>
      <c r="B163" s="606"/>
      <c r="C163" s="605"/>
      <c r="D163" s="607" t="s">
        <v>540</v>
      </c>
      <c r="E163" s="608">
        <v>0</v>
      </c>
      <c r="F163" s="608">
        <v>0</v>
      </c>
      <c r="G163" s="409"/>
      <c r="H163" s="409"/>
      <c r="I163" s="408"/>
      <c r="J163" s="408"/>
      <c r="K163" s="408"/>
      <c r="L163" s="408"/>
      <c r="M163" s="409"/>
      <c r="N163" s="409"/>
      <c r="O163" s="409"/>
      <c r="P163" s="409"/>
      <c r="Q163" s="409"/>
    </row>
    <row r="164" spans="1:17" ht="14.25" customHeight="1" x14ac:dyDescent="0.25">
      <c r="A164" s="609" t="s">
        <v>541</v>
      </c>
      <c r="B164" s="610"/>
      <c r="C164" s="611"/>
      <c r="D164" s="612" t="s">
        <v>542</v>
      </c>
      <c r="E164" s="613">
        <v>0</v>
      </c>
      <c r="F164" s="471">
        <v>0</v>
      </c>
      <c r="G164" s="409"/>
      <c r="H164" s="409"/>
      <c r="I164" s="408"/>
      <c r="J164" s="408"/>
      <c r="K164" s="408"/>
      <c r="L164" s="408"/>
      <c r="M164" s="409"/>
      <c r="N164" s="409"/>
      <c r="O164" s="409"/>
      <c r="P164" s="409"/>
      <c r="Q164" s="409"/>
    </row>
    <row r="165" spans="1:17" ht="14.25" customHeight="1" x14ac:dyDescent="0.25">
      <c r="A165" s="609" t="s">
        <v>543</v>
      </c>
      <c r="B165" s="610"/>
      <c r="C165" s="611"/>
      <c r="D165" s="612" t="s">
        <v>542</v>
      </c>
      <c r="E165" s="613">
        <v>0</v>
      </c>
      <c r="F165" s="471">
        <v>0</v>
      </c>
      <c r="G165" s="409"/>
      <c r="H165" s="409"/>
      <c r="I165" s="408"/>
      <c r="J165" s="408"/>
      <c r="K165" s="408"/>
      <c r="L165" s="408"/>
      <c r="M165" s="409"/>
      <c r="N165" s="409"/>
      <c r="O165" s="409"/>
      <c r="P165" s="409"/>
      <c r="Q165" s="409"/>
    </row>
    <row r="166" spans="1:17" ht="14.25" customHeight="1" x14ac:dyDescent="0.25">
      <c r="A166" s="614" t="s">
        <v>544</v>
      </c>
      <c r="B166" s="610"/>
      <c r="C166" s="611"/>
      <c r="D166" s="612" t="s">
        <v>542</v>
      </c>
      <c r="E166" s="613">
        <v>0</v>
      </c>
      <c r="F166" s="471">
        <v>0</v>
      </c>
      <c r="G166" s="409"/>
      <c r="H166" s="409"/>
      <c r="I166" s="408"/>
      <c r="J166" s="408"/>
      <c r="K166" s="408"/>
      <c r="L166" s="408"/>
      <c r="M166" s="409"/>
      <c r="N166" s="409"/>
      <c r="O166" s="409"/>
      <c r="P166" s="409"/>
      <c r="Q166" s="409"/>
    </row>
    <row r="167" spans="1:17" ht="14.25" customHeight="1" x14ac:dyDescent="0.25">
      <c r="A167" s="614"/>
      <c r="B167" s="610"/>
      <c r="C167" s="611"/>
      <c r="D167" s="612" t="s">
        <v>542</v>
      </c>
      <c r="E167" s="613">
        <v>0</v>
      </c>
      <c r="F167" s="471">
        <v>0</v>
      </c>
      <c r="G167" s="409"/>
      <c r="H167" s="409"/>
      <c r="I167" s="408"/>
      <c r="J167" s="408"/>
      <c r="K167" s="408"/>
      <c r="L167" s="408"/>
      <c r="M167" s="409"/>
      <c r="N167" s="409"/>
      <c r="O167" s="409"/>
      <c r="P167" s="409"/>
      <c r="Q167" s="409"/>
    </row>
    <row r="168" spans="1:17" ht="14.25" customHeight="1" x14ac:dyDescent="0.25">
      <c r="A168" s="615"/>
      <c r="B168" s="606"/>
      <c r="C168" s="605"/>
      <c r="D168" s="607"/>
      <c r="E168" s="616"/>
      <c r="F168" s="616"/>
      <c r="G168" s="409"/>
      <c r="H168" s="409"/>
      <c r="I168" s="408"/>
      <c r="J168" s="408"/>
      <c r="K168" s="408"/>
      <c r="L168" s="408"/>
      <c r="M168" s="409"/>
      <c r="N168" s="409"/>
      <c r="O168" s="409"/>
      <c r="P168" s="409"/>
      <c r="Q168" s="409"/>
    </row>
    <row r="169" spans="1:17" ht="14.25" customHeight="1" x14ac:dyDescent="0.25">
      <c r="A169" s="614"/>
      <c r="B169" s="610"/>
      <c r="C169" s="611"/>
      <c r="D169" s="612" t="s">
        <v>540</v>
      </c>
      <c r="E169" s="613">
        <v>0</v>
      </c>
      <c r="F169" s="471">
        <v>0</v>
      </c>
      <c r="G169" s="409"/>
      <c r="H169" s="409"/>
      <c r="I169" s="408"/>
      <c r="J169" s="408"/>
      <c r="K169" s="408"/>
      <c r="L169" s="408"/>
      <c r="M169" s="409"/>
      <c r="N169" s="409"/>
      <c r="O169" s="409"/>
      <c r="P169" s="409"/>
      <c r="Q169" s="409"/>
    </row>
    <row r="170" spans="1:17" ht="14.25" customHeight="1" x14ac:dyDescent="0.25">
      <c r="A170" s="615" t="s">
        <v>539</v>
      </c>
      <c r="B170" s="606"/>
      <c r="C170" s="605"/>
      <c r="D170" s="607" t="s">
        <v>540</v>
      </c>
      <c r="E170" s="617">
        <v>0</v>
      </c>
      <c r="F170" s="616">
        <v>0</v>
      </c>
      <c r="G170" s="409"/>
      <c r="H170" s="409"/>
      <c r="I170" s="408"/>
      <c r="J170" s="408"/>
      <c r="K170" s="408"/>
      <c r="L170" s="408"/>
      <c r="M170" s="409"/>
      <c r="N170" s="409"/>
      <c r="O170" s="409"/>
      <c r="P170" s="409"/>
      <c r="Q170" s="409"/>
    </row>
    <row r="171" spans="1:17" ht="14.25" customHeight="1" x14ac:dyDescent="0.25">
      <c r="A171" s="566" t="s">
        <v>545</v>
      </c>
      <c r="B171" s="567"/>
      <c r="C171" s="566"/>
      <c r="D171" s="564" t="s">
        <v>485</v>
      </c>
      <c r="E171" s="568">
        <f>E156 + E157 + SUM(E163:E170)</f>
        <v>0</v>
      </c>
      <c r="F171" s="568">
        <f>F156 + F157 + SUM(F163:F170)</f>
        <v>0</v>
      </c>
      <c r="G171" s="409"/>
      <c r="H171" s="409"/>
      <c r="I171" s="408"/>
      <c r="J171" s="408"/>
      <c r="K171" s="408"/>
      <c r="L171" s="408"/>
      <c r="M171" s="409"/>
      <c r="N171" s="409"/>
      <c r="O171" s="409"/>
      <c r="P171" s="409"/>
      <c r="Q171" s="409"/>
    </row>
    <row r="172" spans="1:17" ht="14.25" customHeight="1" x14ac:dyDescent="0.25">
      <c r="A172" s="566" t="s">
        <v>546</v>
      </c>
      <c r="B172" s="567"/>
      <c r="C172" s="566"/>
      <c r="D172" s="564" t="s">
        <v>300</v>
      </c>
      <c r="E172" s="568">
        <f>E84</f>
        <v>1800</v>
      </c>
      <c r="F172" s="568">
        <f>F84</f>
        <v>1800</v>
      </c>
      <c r="G172" s="409"/>
      <c r="H172" s="409"/>
      <c r="I172" s="408"/>
      <c r="J172" s="408"/>
      <c r="K172" s="408"/>
      <c r="L172" s="408"/>
      <c r="M172" s="409"/>
      <c r="N172" s="409"/>
      <c r="O172" s="409"/>
      <c r="P172" s="409"/>
      <c r="Q172" s="409"/>
    </row>
    <row r="173" spans="1:17" ht="14.25" customHeight="1" x14ac:dyDescent="0.25">
      <c r="A173" s="566" t="s">
        <v>547</v>
      </c>
      <c r="B173" s="567"/>
      <c r="C173" s="566"/>
      <c r="D173" s="564" t="s">
        <v>548</v>
      </c>
      <c r="E173" s="568">
        <f>E160</f>
        <v>1800</v>
      </c>
      <c r="F173" s="568">
        <f>F160</f>
        <v>1800</v>
      </c>
      <c r="G173" s="409"/>
      <c r="H173" s="409"/>
      <c r="I173" s="408"/>
      <c r="J173" s="408"/>
      <c r="K173" s="408"/>
      <c r="L173" s="408"/>
      <c r="M173" s="409"/>
      <c r="N173" s="409"/>
      <c r="O173" s="409"/>
      <c r="P173" s="409"/>
      <c r="Q173" s="409"/>
    </row>
    <row r="174" spans="1:17" ht="14.25" customHeight="1" x14ac:dyDescent="0.25">
      <c r="A174" s="566" t="s">
        <v>546</v>
      </c>
      <c r="B174" s="567"/>
      <c r="C174" s="566" t="s">
        <v>485</v>
      </c>
      <c r="D174" s="564" t="s">
        <v>222</v>
      </c>
      <c r="E174" s="568">
        <f>E156</f>
        <v>0</v>
      </c>
      <c r="F174" s="568">
        <f>F156</f>
        <v>0</v>
      </c>
      <c r="G174" s="409"/>
      <c r="H174" s="409"/>
      <c r="I174" s="408"/>
      <c r="J174" s="408"/>
      <c r="K174" s="408"/>
      <c r="L174" s="408"/>
      <c r="M174" s="409"/>
      <c r="N174" s="409"/>
      <c r="O174" s="409"/>
      <c r="P174" s="409"/>
      <c r="Q174" s="409"/>
    </row>
    <row r="175" spans="1:17" ht="14.25" customHeight="1" x14ac:dyDescent="0.25">
      <c r="A175" s="566" t="s">
        <v>549</v>
      </c>
      <c r="B175" s="567"/>
      <c r="C175" s="566"/>
      <c r="D175" s="564" t="s">
        <v>222</v>
      </c>
      <c r="E175" s="568">
        <f>MIN(E156,E162)</f>
        <v>1800</v>
      </c>
      <c r="F175" s="568">
        <f>MIN(F156,F162)</f>
        <v>0</v>
      </c>
      <c r="G175" s="409"/>
      <c r="H175" s="409"/>
      <c r="I175" s="408"/>
      <c r="J175" s="408"/>
      <c r="K175" s="408"/>
      <c r="L175" s="408"/>
      <c r="M175" s="409"/>
      <c r="N175" s="409"/>
      <c r="O175" s="409"/>
      <c r="P175" s="409"/>
      <c r="Q175" s="409"/>
    </row>
    <row r="176" spans="1:17" ht="14.25" customHeight="1" x14ac:dyDescent="0.25">
      <c r="A176" s="566" t="s">
        <v>550</v>
      </c>
      <c r="B176" s="567"/>
      <c r="C176" s="566" t="s">
        <v>485</v>
      </c>
      <c r="D176" s="564" t="s">
        <v>485</v>
      </c>
      <c r="E176" s="568">
        <f>ROUND(MIN(E156,E162)*E117,2)</f>
        <v>0</v>
      </c>
      <c r="F176" s="568">
        <f>ROUND(MIN(F156,F162)*F117,2)</f>
        <v>0</v>
      </c>
      <c r="G176" s="545">
        <f>E176</f>
        <v>0</v>
      </c>
      <c r="H176" s="545">
        <f>F176</f>
        <v>0</v>
      </c>
      <c r="I176" s="546"/>
      <c r="J176" s="547"/>
      <c r="K176" s="547"/>
      <c r="L176" s="547"/>
      <c r="M176" s="548">
        <f>IF(Labour_DataSubmittedCell="No",G176,H176)</f>
        <v>0</v>
      </c>
      <c r="N176" s="409"/>
      <c r="O176" s="409"/>
      <c r="P176" s="409"/>
      <c r="Q176" s="409"/>
    </row>
    <row r="177" spans="1:17" ht="14.25" customHeight="1" thickBot="1" x14ac:dyDescent="0.3">
      <c r="A177" s="618" t="s">
        <v>551</v>
      </c>
      <c r="B177" s="619"/>
      <c r="C177" s="618" t="s">
        <v>485</v>
      </c>
      <c r="D177" s="620" t="s">
        <v>485</v>
      </c>
      <c r="E177" s="621">
        <f>E175*E118</f>
        <v>74869.991999999998</v>
      </c>
      <c r="F177" s="621">
        <f>F175*F118</f>
        <v>0</v>
      </c>
      <c r="G177" s="409"/>
      <c r="H177" s="409"/>
      <c r="I177" s="408"/>
      <c r="J177" s="408"/>
      <c r="K177" s="408"/>
      <c r="L177" s="408"/>
      <c r="M177" s="409"/>
      <c r="N177" s="409"/>
      <c r="O177" s="409"/>
      <c r="P177" s="409"/>
      <c r="Q177" s="409"/>
    </row>
    <row r="178" spans="1:17" ht="14.25" customHeight="1" thickBot="1" x14ac:dyDescent="0.3">
      <c r="A178" s="622" t="s">
        <v>552</v>
      </c>
      <c r="B178" s="623"/>
      <c r="C178" s="622"/>
      <c r="D178" s="573" t="s">
        <v>485</v>
      </c>
      <c r="E178" s="624">
        <f>ROUND(MIN(E176:E177),2)</f>
        <v>0</v>
      </c>
      <c r="F178" s="625">
        <f>ROUND(MIN(F176:F177),2)</f>
        <v>0</v>
      </c>
      <c r="G178" s="409"/>
      <c r="H178" s="408"/>
      <c r="I178" s="408"/>
      <c r="J178" s="408"/>
      <c r="K178" s="408"/>
      <c r="L178" s="408"/>
      <c r="M178" s="409"/>
      <c r="N178" s="409"/>
      <c r="O178" s="409"/>
      <c r="P178" s="409"/>
      <c r="Q178" s="409"/>
    </row>
    <row r="179" spans="1:17" ht="14.25" customHeight="1" thickBot="1" x14ac:dyDescent="0.3">
      <c r="A179" s="539" t="s">
        <v>507</v>
      </c>
      <c r="B179" s="539"/>
      <c r="C179" s="539"/>
      <c r="D179" s="626" t="s">
        <v>485</v>
      </c>
      <c r="E179" s="627">
        <v>0</v>
      </c>
      <c r="F179" s="627">
        <v>0</v>
      </c>
      <c r="G179" s="409"/>
      <c r="H179" s="409"/>
      <c r="I179" s="408"/>
      <c r="J179" s="408"/>
      <c r="K179" s="408"/>
      <c r="L179" s="408"/>
      <c r="M179" s="409"/>
      <c r="N179" s="409"/>
      <c r="O179" s="409"/>
      <c r="P179" s="409"/>
      <c r="Q179" s="409"/>
    </row>
    <row r="180" spans="1:17" ht="14.25" customHeight="1" thickBot="1" x14ac:dyDescent="0.3">
      <c r="A180" s="628" t="s">
        <v>553</v>
      </c>
      <c r="B180" s="629"/>
      <c r="C180" s="629"/>
      <c r="D180" s="630" t="s">
        <v>485</v>
      </c>
      <c r="E180" s="631">
        <f>ROUND(E178*(1-E179),2)</f>
        <v>0</v>
      </c>
      <c r="F180" s="632">
        <f>ROUND(F178*(1-F179),2)</f>
        <v>0</v>
      </c>
      <c r="G180" s="633">
        <f>E180</f>
        <v>0</v>
      </c>
      <c r="H180" s="545">
        <f>F180</f>
        <v>0</v>
      </c>
      <c r="I180" s="546"/>
      <c r="J180" s="547"/>
      <c r="K180" s="547"/>
      <c r="L180" s="547"/>
      <c r="M180" s="548">
        <f>IF(Labour_DataSubmittedCell="No",G180,H180)</f>
        <v>0</v>
      </c>
      <c r="N180" s="409"/>
      <c r="O180" s="409"/>
      <c r="P180" s="409"/>
      <c r="Q180" s="409"/>
    </row>
    <row r="181" spans="1:17" ht="14.25" customHeight="1" x14ac:dyDescent="0.25">
      <c r="A181" s="549" t="s">
        <v>554</v>
      </c>
      <c r="B181" s="634"/>
      <c r="C181" s="549"/>
      <c r="D181" s="635" t="s">
        <v>485</v>
      </c>
      <c r="E181" s="636">
        <v>0</v>
      </c>
      <c r="F181" s="636">
        <v>0</v>
      </c>
      <c r="G181" s="409"/>
      <c r="H181" s="409"/>
      <c r="I181" s="408"/>
      <c r="J181" s="408"/>
      <c r="K181" s="408"/>
      <c r="L181" s="408"/>
      <c r="M181" s="409"/>
      <c r="N181" s="409"/>
      <c r="O181" s="409"/>
      <c r="P181" s="409"/>
      <c r="Q181" s="409"/>
    </row>
    <row r="182" spans="1:17" ht="14.25" customHeight="1" x14ac:dyDescent="0.25">
      <c r="A182" s="581" t="s">
        <v>555</v>
      </c>
      <c r="B182" s="637"/>
      <c r="C182" s="581"/>
      <c r="D182" s="564" t="s">
        <v>485</v>
      </c>
      <c r="E182" s="638">
        <f>ROUND(E180*E181,2)</f>
        <v>0</v>
      </c>
      <c r="F182" s="639">
        <f>ROUND(F180*F181,2)</f>
        <v>0</v>
      </c>
      <c r="G182" s="545">
        <f>E182</f>
        <v>0</v>
      </c>
      <c r="H182" s="545">
        <f>F182</f>
        <v>0</v>
      </c>
      <c r="I182" s="546"/>
      <c r="J182" s="547"/>
      <c r="K182" s="547"/>
      <c r="L182" s="547"/>
      <c r="M182" s="548">
        <f>IF(Labour_DataSubmittedCell="No",G182,H182)</f>
        <v>0</v>
      </c>
      <c r="N182" s="409"/>
      <c r="O182" s="409"/>
      <c r="P182" s="409"/>
      <c r="Q182" s="409"/>
    </row>
    <row r="183" spans="1:17" ht="14.25" customHeight="1" thickBot="1" x14ac:dyDescent="0.3">
      <c r="A183" s="640" t="s">
        <v>556</v>
      </c>
      <c r="B183" s="641"/>
      <c r="C183" s="640"/>
      <c r="D183" s="620" t="s">
        <v>485</v>
      </c>
      <c r="E183" s="642">
        <f>E180+E182</f>
        <v>0</v>
      </c>
      <c r="F183" s="643">
        <f>F180+F182</f>
        <v>0</v>
      </c>
      <c r="G183" s="545">
        <f>E183</f>
        <v>0</v>
      </c>
      <c r="H183" s="545">
        <f>F183</f>
        <v>0</v>
      </c>
      <c r="I183" s="546"/>
      <c r="J183" s="547"/>
      <c r="K183" s="547"/>
      <c r="L183" s="547"/>
      <c r="M183" s="548">
        <f>IF(Labour_DataSubmittedCell="No",G183,H183)</f>
        <v>0</v>
      </c>
      <c r="N183" s="409"/>
      <c r="O183" s="409"/>
      <c r="P183" s="409"/>
      <c r="Q183" s="409"/>
    </row>
    <row r="184" spans="1:17" ht="12.75" customHeight="1" x14ac:dyDescent="0.25">
      <c r="A184" s="407"/>
      <c r="B184" s="407"/>
      <c r="C184" s="407"/>
      <c r="D184" s="407" t="s">
        <v>485</v>
      </c>
      <c r="E184" s="407"/>
      <c r="F184" s="407"/>
      <c r="G184" s="409"/>
      <c r="H184" s="409"/>
      <c r="I184" s="408"/>
      <c r="J184" s="408"/>
      <c r="K184" s="408"/>
      <c r="L184" s="408"/>
      <c r="M184" s="409"/>
      <c r="N184" s="409"/>
      <c r="O184" s="409"/>
      <c r="P184" s="409"/>
      <c r="Q184" s="409"/>
    </row>
    <row r="185" spans="1:17" ht="38.25" customHeight="1" x14ac:dyDescent="0.25">
      <c r="A185" s="644" t="s">
        <v>557</v>
      </c>
      <c r="B185" s="644"/>
      <c r="C185" s="644"/>
      <c r="D185" s="407" t="s">
        <v>412</v>
      </c>
      <c r="E185" s="407"/>
      <c r="F185" s="407"/>
      <c r="G185" s="409"/>
      <c r="H185" s="409"/>
      <c r="I185" s="408"/>
      <c r="J185" s="408"/>
      <c r="K185" s="408"/>
      <c r="L185" s="408"/>
      <c r="M185" s="409"/>
      <c r="N185" s="409"/>
      <c r="O185" s="409"/>
      <c r="P185" s="409"/>
      <c r="Q185" s="409"/>
    </row>
    <row r="186" spans="1:17" ht="12.75" customHeight="1" x14ac:dyDescent="0.25">
      <c r="A186" s="644"/>
      <c r="B186" s="644"/>
      <c r="C186" s="644"/>
      <c r="D186" s="407" t="s">
        <v>412</v>
      </c>
      <c r="E186" s="407"/>
      <c r="F186" s="407"/>
      <c r="G186" s="409"/>
      <c r="H186" s="409"/>
      <c r="I186" s="408"/>
      <c r="J186" s="408"/>
      <c r="K186" s="408"/>
      <c r="L186" s="408"/>
      <c r="M186" s="409"/>
      <c r="N186" s="409"/>
      <c r="O186" s="409"/>
      <c r="P186" s="409"/>
      <c r="Q186" s="409"/>
    </row>
    <row r="187" spans="1:17" ht="12.75" customHeight="1" x14ac:dyDescent="0.25">
      <c r="A187" s="644"/>
      <c r="B187" s="644"/>
      <c r="C187" s="644"/>
      <c r="D187" s="407" t="s">
        <v>412</v>
      </c>
      <c r="E187" s="407"/>
      <c r="F187" s="407"/>
      <c r="G187" s="409"/>
      <c r="H187" s="409"/>
      <c r="I187" s="408"/>
      <c r="J187" s="408"/>
      <c r="K187" s="408"/>
      <c r="L187" s="408"/>
      <c r="M187" s="409"/>
      <c r="N187" s="409"/>
      <c r="O187" s="409"/>
      <c r="P187" s="409"/>
      <c r="Q187" s="409"/>
    </row>
    <row r="188" spans="1:17" ht="12.75" customHeight="1" x14ac:dyDescent="0.25">
      <c r="A188" s="644"/>
      <c r="B188" s="644"/>
      <c r="C188" s="644"/>
      <c r="D188" s="407" t="s">
        <v>412</v>
      </c>
      <c r="E188" s="407"/>
      <c r="F188" s="407"/>
      <c r="G188" s="409"/>
      <c r="H188" s="409"/>
      <c r="I188" s="408"/>
      <c r="J188" s="408"/>
      <c r="K188" s="408"/>
      <c r="L188" s="408"/>
      <c r="M188" s="409"/>
      <c r="N188" s="409"/>
      <c r="O188" s="409"/>
      <c r="P188" s="409"/>
      <c r="Q188" s="409"/>
    </row>
    <row r="189" spans="1:17" ht="12.75" customHeight="1" x14ac:dyDescent="0.25">
      <c r="A189" s="644"/>
      <c r="B189" s="644" t="s">
        <v>399</v>
      </c>
      <c r="C189" s="644"/>
      <c r="D189" s="407" t="s">
        <v>412</v>
      </c>
      <c r="E189" s="407"/>
      <c r="F189" s="407"/>
      <c r="G189" s="409"/>
      <c r="H189" s="409"/>
      <c r="I189" s="408"/>
      <c r="J189" s="408"/>
      <c r="K189" s="408"/>
      <c r="L189" s="408"/>
      <c r="M189" s="409"/>
      <c r="N189" s="409"/>
      <c r="O189" s="409"/>
      <c r="P189" s="409"/>
      <c r="Q189" s="409"/>
    </row>
    <row r="190" spans="1:17" ht="12.75" customHeight="1" x14ac:dyDescent="0.25">
      <c r="A190" s="407"/>
      <c r="B190" s="407" t="s">
        <v>221</v>
      </c>
      <c r="C190" s="407"/>
      <c r="D190" s="407" t="s">
        <v>412</v>
      </c>
      <c r="E190" s="407"/>
      <c r="F190" s="407"/>
      <c r="G190" s="409"/>
      <c r="H190" s="409"/>
      <c r="I190" s="408"/>
      <c r="J190" s="408"/>
      <c r="K190" s="408"/>
      <c r="L190" s="408"/>
      <c r="M190" s="409"/>
      <c r="N190" s="409"/>
      <c r="O190" s="409"/>
      <c r="P190" s="409"/>
      <c r="Q190" s="409"/>
    </row>
    <row r="191" spans="1:17" ht="12.75" customHeight="1" x14ac:dyDescent="0.25">
      <c r="A191" s="407" t="s">
        <v>558</v>
      </c>
      <c r="B191" s="407"/>
      <c r="C191" s="407"/>
      <c r="D191" s="407" t="s">
        <v>412</v>
      </c>
      <c r="E191" s="407"/>
      <c r="F191" s="407"/>
      <c r="G191" s="409"/>
      <c r="H191" s="409"/>
      <c r="I191" s="408"/>
      <c r="J191" s="408"/>
      <c r="K191" s="408"/>
      <c r="L191" s="408"/>
      <c r="M191" s="409"/>
      <c r="N191" s="409"/>
      <c r="O191" s="409"/>
      <c r="P191" s="409"/>
      <c r="Q191" s="409"/>
    </row>
    <row r="192" spans="1:17" ht="12.75" customHeight="1" x14ac:dyDescent="0.25">
      <c r="A192" s="407"/>
      <c r="B192" s="407"/>
      <c r="C192" s="407"/>
      <c r="D192" s="407" t="s">
        <v>412</v>
      </c>
      <c r="E192" s="407"/>
      <c r="F192" s="407"/>
      <c r="G192" s="409"/>
      <c r="H192" s="409"/>
      <c r="I192" s="408"/>
      <c r="J192" s="408"/>
      <c r="K192" s="408"/>
      <c r="L192" s="408"/>
      <c r="M192" s="409"/>
      <c r="N192" s="409"/>
      <c r="O192" s="409"/>
      <c r="P192" s="409"/>
      <c r="Q192" s="409"/>
    </row>
    <row r="193" spans="1:17" ht="12.75" customHeight="1" x14ac:dyDescent="0.25">
      <c r="A193" s="407"/>
      <c r="B193" s="407"/>
      <c r="C193" s="407"/>
      <c r="D193" s="407" t="s">
        <v>412</v>
      </c>
      <c r="E193" s="407"/>
      <c r="F193" s="407"/>
      <c r="G193" s="409"/>
      <c r="H193" s="409"/>
      <c r="I193" s="408"/>
      <c r="J193" s="408"/>
      <c r="K193" s="408"/>
      <c r="L193" s="408"/>
      <c r="M193" s="409"/>
      <c r="N193" s="409"/>
      <c r="O193" s="409"/>
      <c r="P193" s="409"/>
      <c r="Q193" s="409"/>
    </row>
    <row r="194" spans="1:17" ht="12.75" customHeight="1" x14ac:dyDescent="0.25">
      <c r="A194" s="407"/>
      <c r="B194" s="407"/>
      <c r="C194" s="407"/>
      <c r="D194" s="407" t="s">
        <v>412</v>
      </c>
      <c r="E194" s="407"/>
      <c r="F194" s="407"/>
      <c r="G194" s="409"/>
      <c r="H194" s="409"/>
      <c r="I194" s="408"/>
      <c r="J194" s="408"/>
      <c r="K194" s="408"/>
      <c r="L194" s="408"/>
      <c r="M194" s="409"/>
      <c r="N194" s="409"/>
      <c r="O194" s="409"/>
      <c r="P194" s="409"/>
      <c r="Q194" s="409"/>
    </row>
    <row r="195" spans="1:17" ht="12.75" customHeight="1" x14ac:dyDescent="0.25">
      <c r="A195" s="645"/>
      <c r="B195" s="410"/>
      <c r="C195" s="410"/>
      <c r="D195" s="407" t="s">
        <v>412</v>
      </c>
      <c r="E195" s="407"/>
      <c r="F195" s="407"/>
      <c r="G195" s="409"/>
      <c r="H195" s="409"/>
      <c r="I195" s="408"/>
      <c r="J195" s="408"/>
      <c r="K195" s="408"/>
      <c r="L195" s="408"/>
      <c r="M195" s="409"/>
      <c r="N195" s="409"/>
      <c r="O195" s="409"/>
      <c r="P195" s="409"/>
      <c r="Q195" s="409"/>
    </row>
    <row r="196" spans="1:17" ht="12.75" customHeight="1" x14ac:dyDescent="0.25">
      <c r="A196" s="646" t="s">
        <v>559</v>
      </c>
      <c r="B196" s="647"/>
      <c r="C196" s="647"/>
      <c r="D196" s="407" t="s">
        <v>412</v>
      </c>
      <c r="E196" s="648"/>
      <c r="F196" s="648"/>
      <c r="G196" s="409"/>
      <c r="H196" s="409"/>
      <c r="I196" s="408"/>
      <c r="J196" s="408"/>
      <c r="K196" s="408"/>
      <c r="L196" s="408"/>
      <c r="M196" s="409"/>
      <c r="N196" s="409"/>
      <c r="O196" s="409"/>
      <c r="P196" s="409"/>
      <c r="Q196" s="409"/>
    </row>
    <row r="197" spans="1:17" ht="12.75" customHeight="1" x14ac:dyDescent="0.25">
      <c r="A197" s="407"/>
      <c r="B197" s="407"/>
      <c r="C197" s="407"/>
      <c r="D197" s="407" t="s">
        <v>412</v>
      </c>
      <c r="E197" s="648"/>
      <c r="F197" s="407"/>
      <c r="G197" s="409"/>
      <c r="H197" s="409"/>
      <c r="I197" s="408"/>
      <c r="J197" s="408"/>
      <c r="K197" s="408"/>
      <c r="L197" s="408"/>
      <c r="M197" s="409"/>
      <c r="N197" s="409"/>
      <c r="O197" s="409"/>
      <c r="P197" s="409"/>
      <c r="Q197" s="409"/>
    </row>
    <row r="198" spans="1:17" ht="14.25" customHeight="1" x14ac:dyDescent="0.25">
      <c r="A198" s="407"/>
      <c r="B198" s="407"/>
      <c r="C198" s="407"/>
      <c r="D198" s="407" t="s">
        <v>412</v>
      </c>
      <c r="E198" s="407"/>
      <c r="F198" s="407"/>
      <c r="G198" s="409"/>
      <c r="H198" s="409"/>
      <c r="I198" s="408"/>
      <c r="J198" s="408"/>
      <c r="K198" s="408"/>
      <c r="L198" s="408"/>
      <c r="M198" s="409"/>
      <c r="N198" s="409"/>
      <c r="O198" s="409"/>
      <c r="P198" s="409"/>
      <c r="Q198" s="409"/>
    </row>
    <row r="199" spans="1:17" ht="14.25" customHeight="1" x14ac:dyDescent="0.25">
      <c r="A199" s="564" t="s">
        <v>560</v>
      </c>
      <c r="B199" s="564"/>
      <c r="C199" s="564"/>
      <c r="D199" s="587" t="s">
        <v>412</v>
      </c>
      <c r="E199" s="649"/>
      <c r="F199" s="649"/>
      <c r="G199" s="564" t="s">
        <v>519</v>
      </c>
      <c r="H199" s="564" t="s">
        <v>519</v>
      </c>
      <c r="I199" s="575"/>
      <c r="J199" s="575"/>
      <c r="K199" s="575"/>
      <c r="L199" s="575"/>
      <c r="M199" s="409"/>
      <c r="N199" s="409"/>
      <c r="O199" s="409"/>
      <c r="P199" s="409"/>
      <c r="Q199" s="409"/>
    </row>
    <row r="200" spans="1:17" ht="14.25" customHeight="1" x14ac:dyDescent="0.25">
      <c r="A200" s="650" t="s">
        <v>561</v>
      </c>
      <c r="B200" s="650"/>
      <c r="C200" s="650" t="s">
        <v>412</v>
      </c>
      <c r="D200" s="650" t="s">
        <v>222</v>
      </c>
      <c r="E200" s="651">
        <f>IF(Labour_SelectedCalcTypeCell="C",IF(E101&lt;=0,0,ROUND(E125/E101,5)),E123)</f>
        <v>0</v>
      </c>
      <c r="F200" s="651">
        <f>E200</f>
        <v>0</v>
      </c>
      <c r="G200" s="652"/>
      <c r="H200" s="653"/>
      <c r="I200" s="575"/>
      <c r="J200" s="575"/>
      <c r="K200" s="575"/>
      <c r="L200" s="575"/>
      <c r="M200" s="409"/>
      <c r="N200" s="409"/>
      <c r="O200" s="409"/>
      <c r="P200" s="409"/>
      <c r="Q200" s="409"/>
    </row>
    <row r="201" spans="1:17" ht="14.25" customHeight="1" x14ac:dyDescent="0.25">
      <c r="A201" s="650" t="s">
        <v>562</v>
      </c>
      <c r="B201" s="650"/>
      <c r="C201" s="650" t="s">
        <v>412</v>
      </c>
      <c r="D201" s="650" t="s">
        <v>222</v>
      </c>
      <c r="E201" s="651">
        <f>E200</f>
        <v>0</v>
      </c>
      <c r="F201" s="651">
        <f>IF(Labour_SelectedCalcTypeCell="C",IF(F101&lt;=0,0,ROUND(F126/F101,5)),F124)</f>
        <v>0</v>
      </c>
      <c r="G201" s="654"/>
      <c r="H201" s="575"/>
      <c r="I201" s="575"/>
      <c r="J201" s="575"/>
      <c r="K201" s="575"/>
      <c r="L201" s="575"/>
      <c r="M201" s="409"/>
      <c r="N201" s="409"/>
      <c r="O201" s="409"/>
      <c r="P201" s="409"/>
      <c r="Q201" s="409"/>
    </row>
    <row r="202" spans="1:17" ht="14.25" customHeight="1" x14ac:dyDescent="0.25">
      <c r="A202" s="650" t="s">
        <v>563</v>
      </c>
      <c r="B202" s="650"/>
      <c r="C202" s="650" t="s">
        <v>412</v>
      </c>
      <c r="D202" s="650" t="s">
        <v>222</v>
      </c>
      <c r="E202" s="655">
        <f>IF(Labour_SelectedCalcTypeCell="C",E101,E174)</f>
        <v>0</v>
      </c>
      <c r="F202" s="655">
        <f>IF(Labour_SelectedCalcTypeCell="C",F101,F174)</f>
        <v>0</v>
      </c>
      <c r="G202" s="654"/>
      <c r="H202" s="575"/>
      <c r="I202" s="575"/>
      <c r="J202" s="575"/>
      <c r="K202" s="575"/>
      <c r="L202" s="575"/>
      <c r="M202" s="409"/>
      <c r="N202" s="409"/>
      <c r="O202" s="409"/>
      <c r="P202" s="409"/>
      <c r="Q202" s="409"/>
    </row>
    <row r="203" spans="1:17" ht="14.25" customHeight="1" x14ac:dyDescent="0.25">
      <c r="A203" s="650" t="s">
        <v>564</v>
      </c>
      <c r="B203" s="650"/>
      <c r="C203" s="650" t="s">
        <v>412</v>
      </c>
      <c r="D203" s="650" t="s">
        <v>222</v>
      </c>
      <c r="E203" s="655">
        <f>E162</f>
        <v>1800</v>
      </c>
      <c r="F203" s="655">
        <f>F162</f>
        <v>1800</v>
      </c>
      <c r="G203" s="654"/>
      <c r="H203" s="575"/>
      <c r="I203" s="575"/>
      <c r="J203" s="575"/>
      <c r="K203" s="575"/>
      <c r="L203" s="575"/>
      <c r="M203" s="409"/>
      <c r="N203" s="409"/>
      <c r="O203" s="409"/>
      <c r="P203" s="409"/>
      <c r="Q203" s="409"/>
    </row>
    <row r="204" spans="1:17" ht="14.25" customHeight="1" x14ac:dyDescent="0.25">
      <c r="A204" s="650" t="s">
        <v>565</v>
      </c>
      <c r="B204" s="650"/>
      <c r="C204" s="650" t="s">
        <v>412</v>
      </c>
      <c r="D204" s="650" t="s">
        <v>222</v>
      </c>
      <c r="E204" s="655">
        <f>MAX(E202:E203)</f>
        <v>1800</v>
      </c>
      <c r="F204" s="655">
        <f>MAX(F202:F203)</f>
        <v>1800</v>
      </c>
      <c r="G204" s="654"/>
      <c r="H204" s="575"/>
      <c r="I204" s="575"/>
      <c r="J204" s="575"/>
      <c r="K204" s="575"/>
      <c r="L204" s="575"/>
      <c r="M204" s="409"/>
      <c r="N204" s="409"/>
      <c r="O204" s="409"/>
      <c r="P204" s="409"/>
      <c r="Q204" s="409"/>
    </row>
    <row r="205" spans="1:17" ht="14.25" customHeight="1" x14ac:dyDescent="0.25">
      <c r="A205" s="650" t="s">
        <v>566</v>
      </c>
      <c r="B205" s="650"/>
      <c r="C205" s="650" t="s">
        <v>412</v>
      </c>
      <c r="D205" s="650" t="s">
        <v>222</v>
      </c>
      <c r="E205" s="656">
        <f>IF(Labour_SelectedCalcTypeCell="C",E127,E179)</f>
        <v>0</v>
      </c>
      <c r="F205" s="656">
        <f>IF(Labour_SelectedCalcTypeCell="C",F127,F179)</f>
        <v>0</v>
      </c>
      <c r="G205" s="654"/>
      <c r="H205" s="575"/>
      <c r="I205" s="575"/>
      <c r="J205" s="575"/>
      <c r="K205" s="575"/>
      <c r="L205" s="575"/>
      <c r="M205" s="409"/>
      <c r="N205" s="409"/>
      <c r="O205" s="409"/>
      <c r="P205" s="409"/>
      <c r="Q205" s="409"/>
    </row>
    <row r="206" spans="1:17" ht="14.25" customHeight="1" x14ac:dyDescent="0.25">
      <c r="A206" s="650" t="s">
        <v>567</v>
      </c>
      <c r="B206" s="650"/>
      <c r="C206" s="650" t="s">
        <v>412</v>
      </c>
      <c r="D206" s="650" t="s">
        <v>222</v>
      </c>
      <c r="E206" s="656">
        <f>IF(Labour_SelectedCalcTypeCell="C",E130,E181)</f>
        <v>0</v>
      </c>
      <c r="F206" s="656">
        <f>IF(Labour_SelectedCalcTypeCell="C",F130,F181)</f>
        <v>0</v>
      </c>
      <c r="G206" s="657"/>
      <c r="H206" s="658"/>
      <c r="I206" s="575"/>
      <c r="J206" s="575"/>
      <c r="K206" s="575"/>
      <c r="L206" s="575"/>
      <c r="M206" s="409"/>
      <c r="N206" s="409"/>
      <c r="O206" s="409"/>
      <c r="P206" s="409"/>
      <c r="Q206" s="409"/>
    </row>
    <row r="207" spans="1:17" ht="14.25" customHeight="1" x14ac:dyDescent="0.25">
      <c r="A207" s="649" t="s">
        <v>568</v>
      </c>
      <c r="B207" s="649"/>
      <c r="C207" s="649"/>
      <c r="D207" s="587" t="s">
        <v>412</v>
      </c>
      <c r="E207" s="659">
        <v>0</v>
      </c>
      <c r="F207" s="471">
        <v>0</v>
      </c>
      <c r="G207" s="660">
        <f>E207</f>
        <v>0</v>
      </c>
      <c r="H207" s="660">
        <f>G207</f>
        <v>0</v>
      </c>
      <c r="I207" s="661"/>
      <c r="J207" s="662"/>
      <c r="K207" s="662"/>
      <c r="L207" s="662"/>
      <c r="M207" s="548">
        <f>IF(Labour_DataSubmittedCell="No",G207,H207)</f>
        <v>0</v>
      </c>
      <c r="N207" s="409"/>
      <c r="O207" s="409"/>
      <c r="P207" s="409"/>
      <c r="Q207" s="409"/>
    </row>
    <row r="208" spans="1:17" ht="14.25" customHeight="1" x14ac:dyDescent="0.25">
      <c r="A208" s="649" t="s">
        <v>569</v>
      </c>
      <c r="B208" s="649"/>
      <c r="C208" s="649"/>
      <c r="D208" s="587" t="s">
        <v>412</v>
      </c>
      <c r="E208" s="663">
        <v>0</v>
      </c>
      <c r="F208" s="663">
        <v>0</v>
      </c>
      <c r="G208" s="409"/>
      <c r="H208" s="409"/>
      <c r="I208" s="408"/>
      <c r="J208" s="408"/>
      <c r="K208" s="408"/>
      <c r="L208" s="408"/>
      <c r="M208" s="409"/>
      <c r="N208" s="409"/>
      <c r="O208" s="409"/>
      <c r="P208" s="409"/>
      <c r="Q208" s="409"/>
    </row>
    <row r="209" spans="1:17" ht="14.25" customHeight="1" x14ac:dyDescent="0.25">
      <c r="A209" s="649" t="s">
        <v>570</v>
      </c>
      <c r="B209" s="649"/>
      <c r="C209" s="649"/>
      <c r="D209" s="587" t="s">
        <v>412</v>
      </c>
      <c r="E209" s="659">
        <v>0</v>
      </c>
      <c r="F209" s="471">
        <v>0</v>
      </c>
      <c r="G209" s="660">
        <f>E209</f>
        <v>0</v>
      </c>
      <c r="H209" s="660">
        <f>G209</f>
        <v>0</v>
      </c>
      <c r="I209" s="661"/>
      <c r="J209" s="662"/>
      <c r="K209" s="662"/>
      <c r="L209" s="662"/>
      <c r="M209" s="548">
        <f>IF(Labour_DataSubmittedCell="No",G209,H209)</f>
        <v>0</v>
      </c>
      <c r="N209" s="409"/>
      <c r="O209" s="409"/>
      <c r="P209" s="409"/>
      <c r="Q209" s="409"/>
    </row>
    <row r="210" spans="1:17" ht="14.25" customHeight="1" x14ac:dyDescent="0.25">
      <c r="A210" s="649" t="s">
        <v>571</v>
      </c>
      <c r="B210" s="649"/>
      <c r="C210" s="649"/>
      <c r="D210" s="587" t="s">
        <v>412</v>
      </c>
      <c r="E210" s="663">
        <v>0</v>
      </c>
      <c r="F210" s="663">
        <v>0</v>
      </c>
      <c r="G210" s="409"/>
      <c r="H210" s="409"/>
      <c r="I210" s="408"/>
      <c r="J210" s="408"/>
      <c r="K210" s="408"/>
      <c r="L210" s="408"/>
      <c r="M210" s="409"/>
      <c r="N210" s="409"/>
      <c r="O210" s="409"/>
      <c r="P210" s="409"/>
      <c r="Q210" s="409"/>
    </row>
    <row r="211" spans="1:17" ht="14.25" customHeight="1" x14ac:dyDescent="0.25">
      <c r="A211" s="407"/>
      <c r="B211" s="407"/>
      <c r="C211" s="407"/>
      <c r="D211" s="664" t="s">
        <v>412</v>
      </c>
      <c r="E211" s="409"/>
      <c r="F211" s="409"/>
      <c r="G211" s="409"/>
      <c r="H211" s="409"/>
      <c r="I211" s="408"/>
      <c r="J211" s="408"/>
      <c r="K211" s="408"/>
      <c r="L211" s="408"/>
      <c r="M211" s="409"/>
      <c r="N211" s="409"/>
      <c r="O211" s="409"/>
      <c r="P211" s="409"/>
      <c r="Q211" s="409"/>
    </row>
    <row r="212" spans="1:17" ht="14.25" customHeight="1" x14ac:dyDescent="0.25">
      <c r="A212" s="649" t="s">
        <v>572</v>
      </c>
      <c r="B212" s="649"/>
      <c r="C212" s="649"/>
      <c r="D212" s="587" t="s">
        <v>222</v>
      </c>
      <c r="E212" s="548">
        <f>ROUND(MIN(E202,E203)*E200*(1-E205),2)</f>
        <v>0</v>
      </c>
      <c r="F212" s="568">
        <f>ROUND(MIN(F202,F203)*F200*(1-F205),2)</f>
        <v>0</v>
      </c>
      <c r="G212" s="545">
        <f>E212</f>
        <v>0</v>
      </c>
      <c r="H212" s="545">
        <f>G212</f>
        <v>0</v>
      </c>
      <c r="I212" s="546"/>
      <c r="J212" s="547"/>
      <c r="K212" s="547"/>
      <c r="L212" s="547"/>
      <c r="M212" s="548">
        <f>IF(Labour_DataSubmittedCell="No",G212,H212)</f>
        <v>0</v>
      </c>
      <c r="N212" s="409"/>
      <c r="O212" s="409"/>
      <c r="P212" s="409"/>
      <c r="Q212" s="409"/>
    </row>
    <row r="213" spans="1:17" ht="14.25" customHeight="1" x14ac:dyDescent="0.25">
      <c r="A213" s="649" t="s">
        <v>573</v>
      </c>
      <c r="B213" s="649"/>
      <c r="C213" s="649"/>
      <c r="D213" s="587" t="s">
        <v>412</v>
      </c>
      <c r="E213" s="548">
        <f>ROUND(MAX(0,MIN((E202-E207),E203)*E200)*(1-E205-E208),2)</f>
        <v>0</v>
      </c>
      <c r="F213" s="568">
        <f>ROUND(MAX(0,MIN((F202-F207),F203)*F201)*(1-F205-F208),2)</f>
        <v>0</v>
      </c>
      <c r="G213" s="545">
        <f>E213</f>
        <v>0</v>
      </c>
      <c r="H213" s="545">
        <f>G213</f>
        <v>0</v>
      </c>
      <c r="I213" s="546"/>
      <c r="J213" s="547"/>
      <c r="K213" s="547"/>
      <c r="L213" s="547"/>
      <c r="M213" s="548">
        <f>IF(Labour_DataSubmittedCell="No",G213,H213)</f>
        <v>0</v>
      </c>
      <c r="N213" s="409"/>
      <c r="O213" s="409"/>
      <c r="P213" s="409"/>
      <c r="Q213" s="409"/>
    </row>
    <row r="214" spans="1:17" ht="14.25" customHeight="1" x14ac:dyDescent="0.25">
      <c r="A214" s="649" t="s">
        <v>574</v>
      </c>
      <c r="B214" s="649"/>
      <c r="C214" s="649"/>
      <c r="D214" s="587" t="s">
        <v>412</v>
      </c>
      <c r="E214" s="548">
        <f>ROUND(MAX(0,MIN((E202-E207-E209),E203)*E200)*(1-E205-E208-E210),2)</f>
        <v>0</v>
      </c>
      <c r="F214" s="568">
        <f>ROUND(MAX(0,MIN((F202-F207-F209),F203)*F201)*(1-F205-F208-F210),2)</f>
        <v>0</v>
      </c>
      <c r="G214" s="545">
        <f>E214</f>
        <v>0</v>
      </c>
      <c r="H214" s="545">
        <f>G214</f>
        <v>0</v>
      </c>
      <c r="I214" s="546"/>
      <c r="J214" s="547"/>
      <c r="K214" s="547"/>
      <c r="L214" s="547"/>
      <c r="M214" s="548">
        <f>IF(Labour_DataSubmittedCell="No",G214,H214)</f>
        <v>0</v>
      </c>
      <c r="N214" s="409"/>
      <c r="O214" s="409"/>
      <c r="P214" s="409"/>
      <c r="Q214" s="409"/>
    </row>
    <row r="215" spans="1:17" ht="14.25" customHeight="1" x14ac:dyDescent="0.25">
      <c r="A215" s="408"/>
      <c r="B215" s="408"/>
      <c r="C215" s="408"/>
      <c r="D215" s="563" t="s">
        <v>412</v>
      </c>
      <c r="E215" s="547"/>
      <c r="F215" s="665"/>
      <c r="G215" s="547"/>
      <c r="H215" s="547"/>
      <c r="I215" s="547"/>
      <c r="J215" s="547"/>
      <c r="K215" s="547"/>
      <c r="L215" s="547"/>
      <c r="M215" s="409"/>
      <c r="N215" s="409"/>
      <c r="O215" s="409"/>
      <c r="P215" s="409"/>
      <c r="Q215" s="409"/>
    </row>
    <row r="216" spans="1:17" ht="14.25" customHeight="1" x14ac:dyDescent="0.25">
      <c r="A216" s="649" t="s">
        <v>575</v>
      </c>
      <c r="B216" s="649"/>
      <c r="C216" s="649"/>
      <c r="D216" s="587" t="s">
        <v>222</v>
      </c>
      <c r="E216" s="548">
        <f>ROUND(E212*(1+E206),2)</f>
        <v>0</v>
      </c>
      <c r="F216" s="568">
        <f>ROUND(F212*(1+F206),2)</f>
        <v>0</v>
      </c>
      <c r="G216" s="545">
        <f>E216</f>
        <v>0</v>
      </c>
      <c r="H216" s="545">
        <f>G216</f>
        <v>0</v>
      </c>
      <c r="I216" s="546"/>
      <c r="J216" s="547"/>
      <c r="K216" s="547"/>
      <c r="L216" s="547"/>
      <c r="M216" s="548">
        <f>IF(Labour_DataSubmittedCell="No",G216,H216)</f>
        <v>0</v>
      </c>
      <c r="N216" s="409"/>
      <c r="O216" s="409"/>
      <c r="P216" s="409"/>
      <c r="Q216" s="409"/>
    </row>
    <row r="217" spans="1:17" ht="14.25" customHeight="1" x14ac:dyDescent="0.25">
      <c r="A217" s="649" t="s">
        <v>576</v>
      </c>
      <c r="B217" s="649"/>
      <c r="C217" s="649"/>
      <c r="D217" s="587" t="s">
        <v>412</v>
      </c>
      <c r="E217" s="548">
        <f>ROUND(E213*(1+E206),2)</f>
        <v>0</v>
      </c>
      <c r="F217" s="568">
        <f>ROUND(F213*(1+F206),2)</f>
        <v>0</v>
      </c>
      <c r="G217" s="545">
        <f>E217</f>
        <v>0</v>
      </c>
      <c r="H217" s="545">
        <f>G217</f>
        <v>0</v>
      </c>
      <c r="I217" s="546"/>
      <c r="J217" s="547"/>
      <c r="K217" s="547"/>
      <c r="L217" s="547"/>
      <c r="M217" s="548">
        <f>IF(Labour_DataSubmittedCell="No",G217,H217)</f>
        <v>0</v>
      </c>
      <c r="N217" s="409"/>
      <c r="O217" s="409"/>
      <c r="P217" s="409"/>
      <c r="Q217" s="409"/>
    </row>
    <row r="218" spans="1:17" ht="14.25" customHeight="1" x14ac:dyDescent="0.25">
      <c r="A218" s="649" t="s">
        <v>577</v>
      </c>
      <c r="B218" s="649"/>
      <c r="C218" s="649"/>
      <c r="D218" s="587" t="s">
        <v>412</v>
      </c>
      <c r="E218" s="548">
        <f>ROUND(E214*(1+E206),2)</f>
        <v>0</v>
      </c>
      <c r="F218" s="568">
        <f>ROUND(F214*(1+F206),2)</f>
        <v>0</v>
      </c>
      <c r="G218" s="545">
        <f>E218</f>
        <v>0</v>
      </c>
      <c r="H218" s="545">
        <f>G218</f>
        <v>0</v>
      </c>
      <c r="I218" s="546"/>
      <c r="J218" s="547"/>
      <c r="K218" s="547"/>
      <c r="L218" s="547"/>
      <c r="M218" s="548">
        <f>IF(Labour_DataSubmittedCell="No",G218,H218)</f>
        <v>0</v>
      </c>
      <c r="N218" s="409"/>
      <c r="O218" s="409"/>
      <c r="P218" s="409"/>
      <c r="Q218" s="409"/>
    </row>
    <row r="219" spans="1:17" ht="14.25" customHeight="1" x14ac:dyDescent="0.25">
      <c r="A219" s="408"/>
      <c r="B219" s="408"/>
      <c r="C219" s="408"/>
      <c r="D219" s="563" t="s">
        <v>412</v>
      </c>
      <c r="E219" s="666"/>
      <c r="F219" s="667"/>
      <c r="G219" s="409"/>
      <c r="H219" s="409"/>
      <c r="I219" s="408"/>
      <c r="J219" s="408"/>
      <c r="K219" s="408"/>
      <c r="L219" s="408"/>
      <c r="M219" s="409"/>
      <c r="N219" s="409"/>
      <c r="O219" s="409"/>
      <c r="P219" s="409"/>
      <c r="Q219" s="409"/>
    </row>
    <row r="220" spans="1:17" ht="14.25" customHeight="1" x14ac:dyDescent="0.25">
      <c r="A220" s="668" t="s">
        <v>578</v>
      </c>
      <c r="B220" s="668"/>
      <c r="C220" s="668"/>
      <c r="D220" s="669" t="s">
        <v>412</v>
      </c>
      <c r="E220" s="659">
        <v>0</v>
      </c>
      <c r="F220" s="471">
        <v>0</v>
      </c>
      <c r="G220" s="545">
        <f>E220</f>
        <v>0</v>
      </c>
      <c r="H220" s="545">
        <f>G220</f>
        <v>0</v>
      </c>
      <c r="I220" s="546"/>
      <c r="J220" s="547"/>
      <c r="K220" s="547"/>
      <c r="L220" s="547"/>
      <c r="M220" s="548">
        <f>IF(Labour_DataSubmittedCell="No",G220,H220)</f>
        <v>0</v>
      </c>
      <c r="N220" s="409"/>
      <c r="O220" s="409"/>
      <c r="P220" s="409"/>
      <c r="Q220" s="409"/>
    </row>
    <row r="221" spans="1:17" ht="14.25" customHeight="1" x14ac:dyDescent="0.25">
      <c r="A221" s="668" t="s">
        <v>579</v>
      </c>
      <c r="B221" s="668"/>
      <c r="C221" s="668"/>
      <c r="D221" s="669" t="s">
        <v>412</v>
      </c>
      <c r="E221" s="663">
        <v>0</v>
      </c>
      <c r="F221" s="663">
        <v>0</v>
      </c>
      <c r="G221" s="409"/>
      <c r="H221" s="409"/>
      <c r="I221" s="408"/>
      <c r="J221" s="408"/>
      <c r="K221" s="408"/>
      <c r="L221" s="408"/>
      <c r="M221" s="409"/>
      <c r="N221" s="409"/>
      <c r="O221" s="409"/>
      <c r="P221" s="409"/>
      <c r="Q221" s="409"/>
    </row>
    <row r="222" spans="1:17" ht="14.25" customHeight="1" x14ac:dyDescent="0.25">
      <c r="A222" s="670" t="s">
        <v>580</v>
      </c>
      <c r="B222" s="670"/>
      <c r="C222" s="670"/>
      <c r="D222" s="671" t="s">
        <v>412</v>
      </c>
      <c r="E222" s="672">
        <v>0</v>
      </c>
      <c r="F222" s="471">
        <v>0</v>
      </c>
      <c r="G222" s="545">
        <f>E222</f>
        <v>0</v>
      </c>
      <c r="H222" s="545">
        <f>G222</f>
        <v>0</v>
      </c>
      <c r="I222" s="546"/>
      <c r="J222" s="547"/>
      <c r="K222" s="547"/>
      <c r="L222" s="547"/>
      <c r="M222" s="548">
        <f>IF(Labour_DataSubmittedCell="No",G222,H222)</f>
        <v>0</v>
      </c>
      <c r="N222" s="409"/>
      <c r="O222" s="409"/>
      <c r="P222" s="409"/>
      <c r="Q222" s="409"/>
    </row>
    <row r="223" spans="1:17" ht="14.25" customHeight="1" x14ac:dyDescent="0.25">
      <c r="A223" s="668" t="s">
        <v>581</v>
      </c>
      <c r="B223" s="668"/>
      <c r="C223" s="668"/>
      <c r="D223" s="669" t="s">
        <v>412</v>
      </c>
      <c r="E223" s="663">
        <v>0</v>
      </c>
      <c r="F223" s="663">
        <v>0</v>
      </c>
      <c r="G223" s="409"/>
      <c r="H223" s="409"/>
      <c r="I223" s="408"/>
      <c r="J223" s="408"/>
      <c r="K223" s="408"/>
      <c r="L223" s="408"/>
      <c r="M223" s="409"/>
      <c r="N223" s="409"/>
      <c r="O223" s="409"/>
      <c r="P223" s="409"/>
      <c r="Q223" s="409"/>
    </row>
    <row r="224" spans="1:17" ht="14.25" customHeight="1" x14ac:dyDescent="0.25">
      <c r="A224" s="673">
        <f>COUNT(E220:F220)+COUNT(E221:F221)</f>
        <v>4</v>
      </c>
      <c r="B224" s="668"/>
      <c r="C224" s="668"/>
      <c r="D224" s="669" t="s">
        <v>222</v>
      </c>
      <c r="E224" s="674"/>
      <c r="F224" s="675"/>
      <c r="G224" s="545"/>
      <c r="H224" s="545">
        <f>G224</f>
        <v>0</v>
      </c>
      <c r="I224" s="546"/>
      <c r="J224" s="547"/>
      <c r="K224" s="547"/>
      <c r="L224" s="547"/>
      <c r="M224" s="548">
        <f>IF(Labour_DataSubmittedCell="No",G224,H224)</f>
        <v>0</v>
      </c>
      <c r="N224" s="409"/>
      <c r="O224" s="409"/>
      <c r="P224" s="409"/>
      <c r="Q224" s="409"/>
    </row>
    <row r="225" spans="1:17" ht="14.25" customHeight="1" x14ac:dyDescent="0.25">
      <c r="A225" s="676">
        <f>COUNT(E220:F222)+COUNT(E223:F223)</f>
        <v>8</v>
      </c>
      <c r="B225" s="668"/>
      <c r="C225" s="668"/>
      <c r="D225" s="669" t="s">
        <v>222</v>
      </c>
      <c r="E225" s="674"/>
      <c r="F225" s="675"/>
      <c r="G225" s="545"/>
      <c r="H225" s="545">
        <f>G225</f>
        <v>0</v>
      </c>
      <c r="I225" s="546"/>
      <c r="J225" s="547"/>
      <c r="K225" s="547"/>
      <c r="L225" s="547"/>
      <c r="M225" s="548">
        <f>IF(Labour_DataSubmittedCell="No",G225,H225)</f>
        <v>0</v>
      </c>
      <c r="N225" s="409"/>
      <c r="O225" s="409"/>
      <c r="P225" s="409"/>
      <c r="Q225" s="409"/>
    </row>
    <row r="226" spans="1:17" ht="14.25" customHeight="1" x14ac:dyDescent="0.25">
      <c r="A226" s="408"/>
      <c r="B226" s="408"/>
      <c r="C226" s="408"/>
      <c r="D226" s="563" t="s">
        <v>412</v>
      </c>
      <c r="E226" s="547"/>
      <c r="F226" s="547"/>
      <c r="G226" s="677"/>
      <c r="H226" s="677"/>
      <c r="I226" s="547"/>
      <c r="J226" s="547"/>
      <c r="K226" s="547"/>
      <c r="L226" s="547"/>
      <c r="M226" s="409"/>
      <c r="N226" s="409"/>
      <c r="O226" s="409"/>
      <c r="P226" s="409"/>
      <c r="Q226" s="409"/>
    </row>
    <row r="227" spans="1:17" ht="14.25" customHeight="1" x14ac:dyDescent="0.25">
      <c r="A227" s="668" t="s">
        <v>582</v>
      </c>
      <c r="B227" s="668"/>
      <c r="C227" s="668"/>
      <c r="D227" s="669" t="s">
        <v>412</v>
      </c>
      <c r="E227" s="548">
        <f>IF($A224&gt;0,ROUND(MAX(0,MIN((E202-E207-E209-E220),E203)*E200)*(1-E205-E208-E210-E221),2),0)</f>
        <v>0</v>
      </c>
      <c r="F227" s="568">
        <f>IF($A225&gt;0,ROUND(MAX(0,MIN((F202-F207-F209-F220),F203)*F201)*(1-F205-F208-F210-F221),2),0)</f>
        <v>0</v>
      </c>
      <c r="G227" s="545">
        <f>E227</f>
        <v>0</v>
      </c>
      <c r="H227" s="545">
        <f>G227</f>
        <v>0</v>
      </c>
      <c r="I227" s="546"/>
      <c r="J227" s="547"/>
      <c r="K227" s="547"/>
      <c r="L227" s="547"/>
      <c r="M227" s="548">
        <f>IF(Labour_DataSubmittedCell="No",G227,H227)</f>
        <v>0</v>
      </c>
      <c r="N227" s="409"/>
      <c r="O227" s="409"/>
      <c r="P227" s="409"/>
      <c r="Q227" s="409"/>
    </row>
    <row r="228" spans="1:17" ht="14.25" customHeight="1" x14ac:dyDescent="0.25">
      <c r="A228" s="668" t="s">
        <v>583</v>
      </c>
      <c r="B228" s="668"/>
      <c r="C228" s="668"/>
      <c r="D228" s="669" t="s">
        <v>412</v>
      </c>
      <c r="E228" s="548">
        <f>IF($A224&gt;0,ROUND(MAX(0,MIN((E202-E207-E209-E220-E222),E203)*E200)*(1-E205-E208-E210-E221-E223),2),0)</f>
        <v>0</v>
      </c>
      <c r="F228" s="568">
        <f>IF($A225&gt;0,ROUND(MAX(0,MIN((F202-F207-F209-F220-F222),F203)*F201)*(1-F205-F208-F210-F221-F223),2),0)</f>
        <v>0</v>
      </c>
      <c r="G228" s="545">
        <f>E228</f>
        <v>0</v>
      </c>
      <c r="H228" s="545">
        <f>G228</f>
        <v>0</v>
      </c>
      <c r="I228" s="546"/>
      <c r="J228" s="547"/>
      <c r="K228" s="547"/>
      <c r="L228" s="547"/>
      <c r="M228" s="548">
        <f>IF(Labour_DataSubmittedCell="No",G228,H228)</f>
        <v>0</v>
      </c>
      <c r="N228" s="409"/>
      <c r="O228" s="409"/>
      <c r="P228" s="409"/>
      <c r="Q228" s="409"/>
    </row>
    <row r="229" spans="1:17" ht="14.25" customHeight="1" x14ac:dyDescent="0.25">
      <c r="A229" s="408"/>
      <c r="B229" s="408"/>
      <c r="C229" s="408"/>
      <c r="D229" s="563" t="s">
        <v>412</v>
      </c>
      <c r="E229" s="547"/>
      <c r="F229" s="547"/>
      <c r="G229" s="677"/>
      <c r="H229" s="677"/>
      <c r="I229" s="547"/>
      <c r="J229" s="547"/>
      <c r="K229" s="547"/>
      <c r="L229" s="547"/>
      <c r="M229" s="409"/>
      <c r="N229" s="409"/>
      <c r="O229" s="409"/>
      <c r="P229" s="409"/>
      <c r="Q229" s="409"/>
    </row>
    <row r="230" spans="1:17" ht="14.25" customHeight="1" x14ac:dyDescent="0.25">
      <c r="A230" s="668" t="s">
        <v>584</v>
      </c>
      <c r="B230" s="668"/>
      <c r="C230" s="668"/>
      <c r="D230" s="669" t="s">
        <v>412</v>
      </c>
      <c r="E230" s="548">
        <f>IF(E227="",0,ROUND(E227*(1+E206),2))</f>
        <v>0</v>
      </c>
      <c r="F230" s="568">
        <f>IF(F227="",0,ROUND(F227*(1+F206),2))</f>
        <v>0</v>
      </c>
      <c r="G230" s="545">
        <f>E230</f>
        <v>0</v>
      </c>
      <c r="H230" s="545">
        <f>G230</f>
        <v>0</v>
      </c>
      <c r="I230" s="546"/>
      <c r="J230" s="547"/>
      <c r="K230" s="547"/>
      <c r="L230" s="547"/>
      <c r="M230" s="548">
        <f>IF(Labour_DataSubmittedCell="No",G230,H230)</f>
        <v>0</v>
      </c>
      <c r="N230" s="409"/>
      <c r="O230" s="409"/>
      <c r="P230" s="409"/>
      <c r="Q230" s="409"/>
    </row>
    <row r="231" spans="1:17" ht="14.25" customHeight="1" x14ac:dyDescent="0.25">
      <c r="A231" s="668" t="s">
        <v>585</v>
      </c>
      <c r="B231" s="668"/>
      <c r="C231" s="668"/>
      <c r="D231" s="669" t="s">
        <v>412</v>
      </c>
      <c r="E231" s="548">
        <f>IF(E228="",0,ROUND(E228*(1+E206),2))</f>
        <v>0</v>
      </c>
      <c r="F231" s="568">
        <f>IF(F228="",0,ROUND(F228*(1+F206),2))</f>
        <v>0</v>
      </c>
      <c r="G231" s="545">
        <f>E231</f>
        <v>0</v>
      </c>
      <c r="H231" s="545">
        <f>G231</f>
        <v>0</v>
      </c>
      <c r="I231" s="546"/>
      <c r="J231" s="547"/>
      <c r="K231" s="547"/>
      <c r="L231" s="547"/>
      <c r="M231" s="548">
        <f>IF(Labour_DataSubmittedCell="No",G231,H231)</f>
        <v>0</v>
      </c>
      <c r="N231" s="409"/>
      <c r="O231" s="409"/>
      <c r="P231" s="409"/>
      <c r="Q231" s="409"/>
    </row>
    <row r="232" spans="1:17" ht="14.25" customHeight="1" x14ac:dyDescent="0.25">
      <c r="A232" s="408"/>
      <c r="B232" s="408"/>
      <c r="C232" s="408"/>
      <c r="D232" s="563" t="s">
        <v>412</v>
      </c>
      <c r="E232" s="547"/>
      <c r="F232" s="665"/>
      <c r="G232" s="547"/>
      <c r="H232" s="547"/>
      <c r="I232" s="547"/>
      <c r="J232" s="547"/>
      <c r="K232" s="547"/>
      <c r="L232" s="547"/>
      <c r="M232" s="409"/>
      <c r="N232" s="409"/>
      <c r="O232" s="409"/>
      <c r="P232" s="409"/>
      <c r="Q232" s="409"/>
    </row>
    <row r="233" spans="1:17" ht="14.25" customHeight="1" x14ac:dyDescent="0.25">
      <c r="A233" s="678" t="s">
        <v>586</v>
      </c>
      <c r="B233" s="678"/>
      <c r="C233" s="678"/>
      <c r="D233" s="679" t="s">
        <v>412</v>
      </c>
      <c r="E233" s="680">
        <f>IF(E200=0,0,E228/E200)</f>
        <v>0</v>
      </c>
      <c r="F233" s="471">
        <f>IF(F201=0,0,F228/F201)</f>
        <v>0</v>
      </c>
      <c r="G233" s="547"/>
      <c r="H233" s="547"/>
      <c r="I233" s="547"/>
      <c r="J233" s="547"/>
      <c r="K233" s="547"/>
      <c r="L233" s="547"/>
      <c r="M233" s="409"/>
      <c r="N233" s="409"/>
      <c r="O233" s="409"/>
      <c r="P233" s="409"/>
      <c r="Q233" s="409"/>
    </row>
    <row r="234" spans="1:17" ht="14.25" customHeight="1" x14ac:dyDescent="0.25">
      <c r="A234" s="678" t="s">
        <v>587</v>
      </c>
      <c r="B234" s="678"/>
      <c r="C234" s="678"/>
      <c r="D234" s="679" t="s">
        <v>222</v>
      </c>
      <c r="E234" s="681">
        <f>E214</f>
        <v>0</v>
      </c>
      <c r="F234" s="682">
        <f>F214</f>
        <v>0</v>
      </c>
      <c r="G234" s="545">
        <f>E234</f>
        <v>0</v>
      </c>
      <c r="H234" s="545">
        <f>F234</f>
        <v>0</v>
      </c>
      <c r="I234" s="546"/>
      <c r="J234" s="547"/>
      <c r="K234" s="547"/>
      <c r="L234" s="547"/>
      <c r="M234" s="548">
        <f>IF(Labour_DataSubmittedCell="No",G234,H234)</f>
        <v>0</v>
      </c>
      <c r="N234" s="409"/>
      <c r="O234" s="409"/>
      <c r="P234" s="409"/>
      <c r="Q234" s="409"/>
    </row>
    <row r="235" spans="1:17" ht="14.25" customHeight="1" x14ac:dyDescent="0.25">
      <c r="A235" s="678" t="s">
        <v>266</v>
      </c>
      <c r="B235" s="678"/>
      <c r="C235" s="678"/>
      <c r="D235" s="679" t="s">
        <v>412</v>
      </c>
      <c r="E235" s="548">
        <f>E233*E200</f>
        <v>0</v>
      </c>
      <c r="F235" s="568">
        <f>F233*F201</f>
        <v>0</v>
      </c>
      <c r="G235" s="545">
        <f>E235</f>
        <v>0</v>
      </c>
      <c r="H235" s="545">
        <f>F235</f>
        <v>0</v>
      </c>
      <c r="I235" s="546"/>
      <c r="J235" s="547"/>
      <c r="K235" s="547"/>
      <c r="L235" s="547"/>
      <c r="M235" s="548">
        <f>IF(Labour_DataSubmittedCell="No",G235,H235)</f>
        <v>0</v>
      </c>
      <c r="N235" s="409"/>
      <c r="O235" s="409"/>
      <c r="P235" s="409"/>
      <c r="Q235" s="409"/>
    </row>
    <row r="236" spans="1:17" ht="14.25" customHeight="1" x14ac:dyDescent="0.25">
      <c r="A236" s="678" t="s">
        <v>588</v>
      </c>
      <c r="B236" s="678"/>
      <c r="C236" s="678"/>
      <c r="D236" s="679" t="s">
        <v>412</v>
      </c>
      <c r="E236" s="683"/>
      <c r="F236" s="683"/>
      <c r="G236" s="684">
        <f>E236</f>
        <v>0</v>
      </c>
      <c r="H236" s="685"/>
      <c r="I236" s="547"/>
      <c r="J236" s="547"/>
      <c r="K236" s="547"/>
      <c r="L236" s="547"/>
      <c r="M236" s="409"/>
      <c r="N236" s="409"/>
      <c r="O236" s="409"/>
      <c r="P236" s="409"/>
      <c r="Q236" s="409"/>
    </row>
    <row r="237" spans="1:17" ht="14.25" customHeight="1" x14ac:dyDescent="0.25">
      <c r="A237" s="678" t="s">
        <v>589</v>
      </c>
      <c r="B237" s="678"/>
      <c r="C237" s="678"/>
      <c r="D237" s="679" t="s">
        <v>222</v>
      </c>
      <c r="E237" s="681">
        <f>E234*E236</f>
        <v>0</v>
      </c>
      <c r="F237" s="682">
        <f>F234*F236</f>
        <v>0</v>
      </c>
      <c r="G237" s="545">
        <f>E237</f>
        <v>0</v>
      </c>
      <c r="H237" s="545">
        <f>F237</f>
        <v>0</v>
      </c>
      <c r="I237" s="546"/>
      <c r="J237" s="547"/>
      <c r="K237" s="547"/>
      <c r="L237" s="547"/>
      <c r="M237" s="548">
        <f>IF(Labour_DataSubmittedCell="No",G237,H237)</f>
        <v>0</v>
      </c>
      <c r="N237" s="409"/>
      <c r="O237" s="409"/>
      <c r="P237" s="409"/>
      <c r="Q237" s="409"/>
    </row>
    <row r="238" spans="1:17" ht="14.25" customHeight="1" x14ac:dyDescent="0.25">
      <c r="A238" s="678" t="s">
        <v>590</v>
      </c>
      <c r="B238" s="678"/>
      <c r="C238" s="678"/>
      <c r="D238" s="679" t="s">
        <v>412</v>
      </c>
      <c r="E238" s="681">
        <f>E235*E236</f>
        <v>0</v>
      </c>
      <c r="F238" s="682">
        <f>F235*F236</f>
        <v>0</v>
      </c>
      <c r="G238" s="545">
        <f>E238</f>
        <v>0</v>
      </c>
      <c r="H238" s="545">
        <f>F238</f>
        <v>0</v>
      </c>
      <c r="I238" s="546"/>
      <c r="J238" s="547"/>
      <c r="K238" s="547"/>
      <c r="L238" s="547"/>
      <c r="M238" s="548">
        <f>IF(Labour_DataSubmittedCell="No",G238,H238)</f>
        <v>0</v>
      </c>
      <c r="N238" s="409"/>
      <c r="O238" s="409"/>
      <c r="P238" s="409"/>
      <c r="Q238" s="409"/>
    </row>
    <row r="239" spans="1:17" ht="14.25" customHeight="1" x14ac:dyDescent="0.25">
      <c r="A239" s="678" t="s">
        <v>591</v>
      </c>
      <c r="B239" s="678"/>
      <c r="C239" s="678"/>
      <c r="D239" s="679" t="s">
        <v>222</v>
      </c>
      <c r="E239" s="681">
        <f>E237*E206</f>
        <v>0</v>
      </c>
      <c r="F239" s="681">
        <f>F237*F206</f>
        <v>0</v>
      </c>
      <c r="G239" s="545">
        <f>E239</f>
        <v>0</v>
      </c>
      <c r="H239" s="545">
        <f>F239</f>
        <v>0</v>
      </c>
      <c r="I239" s="546"/>
      <c r="J239" s="547"/>
      <c r="K239" s="547"/>
      <c r="L239" s="547"/>
      <c r="M239" s="548">
        <f>IF(Labour_DataSubmittedCell="No",G239,H239)</f>
        <v>0</v>
      </c>
      <c r="N239" s="409"/>
      <c r="O239" s="409"/>
      <c r="P239" s="409"/>
      <c r="Q239" s="409"/>
    </row>
    <row r="240" spans="1:17" ht="14.25" customHeight="1" x14ac:dyDescent="0.25">
      <c r="A240" s="678" t="s">
        <v>592</v>
      </c>
      <c r="B240" s="678"/>
      <c r="C240" s="678"/>
      <c r="D240" s="679" t="s">
        <v>412</v>
      </c>
      <c r="E240" s="681">
        <f>E238*E206</f>
        <v>0</v>
      </c>
      <c r="F240" s="681">
        <f>F238*F206</f>
        <v>0</v>
      </c>
      <c r="G240" s="545">
        <f>E240</f>
        <v>0</v>
      </c>
      <c r="H240" s="545">
        <f>F240</f>
        <v>0</v>
      </c>
      <c r="I240" s="546"/>
      <c r="J240" s="547"/>
      <c r="K240" s="547"/>
      <c r="L240" s="547"/>
      <c r="M240" s="548">
        <f>IF(Labour_DataSubmittedCell="No",G240,H240)</f>
        <v>0</v>
      </c>
      <c r="N240" s="409"/>
      <c r="O240" s="409"/>
      <c r="P240" s="409"/>
      <c r="Q240" s="409"/>
    </row>
    <row r="241" spans="1:17" ht="15" customHeight="1" x14ac:dyDescent="0.25">
      <c r="A241" s="408"/>
      <c r="B241" s="408"/>
      <c r="C241" s="408"/>
      <c r="D241" s="408" t="s">
        <v>412</v>
      </c>
      <c r="E241" s="547"/>
      <c r="F241" s="665"/>
      <c r="G241" s="547"/>
      <c r="H241" s="547"/>
      <c r="I241" s="547"/>
      <c r="J241" s="547"/>
      <c r="K241" s="547"/>
      <c r="L241" s="547"/>
      <c r="M241" s="409"/>
      <c r="N241" s="409"/>
      <c r="O241" s="409"/>
      <c r="P241" s="409"/>
      <c r="Q241" s="409"/>
    </row>
    <row r="242" spans="1:17" ht="63.75" customHeight="1" x14ac:dyDescent="0.25">
      <c r="A242" s="686" t="s">
        <v>593</v>
      </c>
      <c r="B242" s="686"/>
      <c r="C242" s="686"/>
      <c r="D242" s="408" t="s">
        <v>412</v>
      </c>
      <c r="E242" s="407"/>
      <c r="F242" s="407"/>
      <c r="G242" s="409"/>
      <c r="H242" s="409"/>
      <c r="I242" s="408"/>
      <c r="J242" s="408"/>
      <c r="K242" s="408"/>
      <c r="L242" s="408"/>
      <c r="M242" s="409"/>
      <c r="N242" s="409"/>
      <c r="O242" s="409"/>
      <c r="P242" s="409"/>
      <c r="Q242" s="409"/>
    </row>
    <row r="243" spans="1:17" ht="12.75" customHeight="1" x14ac:dyDescent="0.25">
      <c r="B243" s="407"/>
      <c r="C243" s="407"/>
      <c r="D243" s="407"/>
      <c r="E243" s="407"/>
      <c r="F243" s="407"/>
      <c r="G243" s="409"/>
      <c r="H243" s="409"/>
      <c r="I243" s="409"/>
      <c r="J243" s="409"/>
      <c r="K243" s="409"/>
      <c r="L243" s="409"/>
      <c r="M243" s="409"/>
      <c r="N243" s="409"/>
      <c r="O243" s="409"/>
      <c r="P243" s="409"/>
      <c r="Q243" s="409"/>
    </row>
  </sheetData>
  <sheetProtection password="C749" sheet="1" objects="1" scenarios="1"/>
  <mergeCells count="19">
    <mergeCell ref="K1:L1"/>
    <mergeCell ref="E7:F7"/>
    <mergeCell ref="G7:L7"/>
    <mergeCell ref="A2:L2"/>
    <mergeCell ref="A3:L3"/>
    <mergeCell ref="E5:F5"/>
    <mergeCell ref="G5:L5"/>
    <mergeCell ref="A36:L36"/>
    <mergeCell ref="A37:L37"/>
    <mergeCell ref="E14:F14"/>
    <mergeCell ref="G14:L14"/>
    <mergeCell ref="A34:L34"/>
    <mergeCell ref="A35:L35"/>
    <mergeCell ref="E13:F13"/>
    <mergeCell ref="G13:L13"/>
    <mergeCell ref="E9:F9"/>
    <mergeCell ref="G9:L9"/>
    <mergeCell ref="E11:F11"/>
    <mergeCell ref="G11:L11"/>
  </mergeCells>
  <phoneticPr fontId="0" type="noConversion"/>
  <conditionalFormatting sqref="F121:F134 F53 F57:F67 F70:F87 F90 F92 F172 F136:F141 F156:F157 F163:F170 F174 F178:F179 F181:F183 F207 F209 F211:F220 F222 F48:F50 F241 F224:F238">
    <cfRule type="expression" dxfId="54" priority="1" stopIfTrue="1">
      <formula>(E48&lt;&gt;F48)</formula>
    </cfRule>
  </conditionalFormatting>
  <conditionalFormatting sqref="F51 F154">
    <cfRule type="expression" dxfId="53" priority="2" stopIfTrue="1">
      <formula>(UPPER($E51)&lt;&gt;UPPER($F51))</formula>
    </cfRule>
  </conditionalFormatting>
  <conditionalFormatting sqref="E54">
    <cfRule type="expression" dxfId="52" priority="3" stopIfTrue="1">
      <formula>YEAR(E54)&lt;&gt;E40</formula>
    </cfRule>
  </conditionalFormatting>
  <conditionalFormatting sqref="E118:F120 E177:F177">
    <cfRule type="expression" dxfId="51" priority="4" stopIfTrue="1">
      <formula>E$40&gt;$D$17</formula>
    </cfRule>
  </conditionalFormatting>
  <conditionalFormatting sqref="F173 F180">
    <cfRule type="expression" dxfId="50" priority="5" stopIfTrue="1">
      <formula>E173&lt;&gt;F173</formula>
    </cfRule>
  </conditionalFormatting>
  <conditionalFormatting sqref="F176">
    <cfRule type="cellIs" dxfId="49" priority="6" stopIfTrue="1" operator="notEqual">
      <formula>E$176</formula>
    </cfRule>
  </conditionalFormatting>
  <conditionalFormatting sqref="F208">
    <cfRule type="expression" dxfId="48" priority="7" stopIfTrue="1">
      <formula>((F205+F208)&gt;=1)</formula>
    </cfRule>
    <cfRule type="expression" dxfId="47" priority="8" stopIfTrue="1">
      <formula>(E208&lt;&gt;F208)</formula>
    </cfRule>
  </conditionalFormatting>
  <conditionalFormatting sqref="F221">
    <cfRule type="expression" dxfId="46" priority="9" stopIfTrue="1">
      <formula>((F205+F208+F210+F221)&gt;=1)</formula>
    </cfRule>
    <cfRule type="expression" dxfId="45" priority="10" stopIfTrue="1">
      <formula>(E221&lt;&gt;F221)</formula>
    </cfRule>
  </conditionalFormatting>
  <conditionalFormatting sqref="F223">
    <cfRule type="expression" dxfId="44" priority="11" stopIfTrue="1">
      <formula>((F205+F208+F210+F221+F223)&gt;=1)</formula>
    </cfRule>
    <cfRule type="expression" dxfId="43" priority="12" stopIfTrue="1">
      <formula>(E223&lt;&gt;F223)</formula>
    </cfRule>
  </conditionalFormatting>
  <conditionalFormatting sqref="E223">
    <cfRule type="expression" dxfId="42" priority="13" stopIfTrue="1">
      <formula>((E205+E208+E210+E221+E223)&gt;=1)</formula>
    </cfRule>
  </conditionalFormatting>
  <conditionalFormatting sqref="E221">
    <cfRule type="expression" dxfId="41" priority="14" stopIfTrue="1">
      <formula>((E205+E208+E210+E221)&gt;=1)</formula>
    </cfRule>
  </conditionalFormatting>
  <conditionalFormatting sqref="E210">
    <cfRule type="expression" dxfId="40" priority="15" stopIfTrue="1">
      <formula>((E205+E208+E210)&gt;=1)</formula>
    </cfRule>
  </conditionalFormatting>
  <conditionalFormatting sqref="E208">
    <cfRule type="expression" dxfId="39" priority="16" stopIfTrue="1">
      <formula>((E205+E208) &gt;= 1)</formula>
    </cfRule>
  </conditionalFormatting>
  <conditionalFormatting sqref="F210">
    <cfRule type="expression" dxfId="38" priority="17" stopIfTrue="1">
      <formula>((F205+F208+F210)&gt;=1)</formula>
    </cfRule>
    <cfRule type="expression" dxfId="37" priority="18" stopIfTrue="1">
      <formula>(E210&lt;&gt;F210)</formula>
    </cfRule>
  </conditionalFormatting>
  <conditionalFormatting sqref="F200:F206 F155 H128:I129 H131:I134 H176:I176 H180:I180 H182:I183 H207:I207 H209:I209 H212:I214 H216:I218 H220:I220 H222:I225 H227:I228 H230:I231 H234:I235 H237:I240">
    <cfRule type="cellIs" dxfId="36" priority="19" stopIfTrue="1" operator="notEqual">
      <formula>E128</formula>
    </cfRule>
  </conditionalFormatting>
  <conditionalFormatting sqref="F52">
    <cfRule type="cellIs" dxfId="35" priority="20" stopIfTrue="1" operator="notEqual">
      <formula>E52</formula>
    </cfRule>
  </conditionalFormatting>
  <conditionalFormatting sqref="E144">
    <cfRule type="cellIs" dxfId="34" priority="21" stopIfTrue="1" operator="notBetween">
      <formula>E40</formula>
      <formula>E40+1</formula>
    </cfRule>
  </conditionalFormatting>
  <conditionalFormatting sqref="E147:F147 E43:F43">
    <cfRule type="expression" dxfId="33" priority="22" stopIfTrue="1">
      <formula>(E44&lt;E43)</formula>
    </cfRule>
  </conditionalFormatting>
  <conditionalFormatting sqref="E148:F148 E44:F44">
    <cfRule type="expression" dxfId="32" priority="23" stopIfTrue="1">
      <formula>(E44&lt;E43)</formula>
    </cfRule>
  </conditionalFormatting>
  <conditionalFormatting sqref="E145 E41">
    <cfRule type="expression" dxfId="31" priority="24" stopIfTrue="1">
      <formula>(E44&lt;E43)</formula>
    </cfRule>
  </conditionalFormatting>
  <conditionalFormatting sqref="E146 E42">
    <cfRule type="expression" dxfId="30" priority="25" stopIfTrue="1">
      <formula>(E44&lt;E43)</formula>
    </cfRule>
  </conditionalFormatting>
  <conditionalFormatting sqref="F145 F41">
    <cfRule type="expression" dxfId="29" priority="26" stopIfTrue="1">
      <formula>(F44&lt;F43)</formula>
    </cfRule>
    <cfRule type="cellIs" dxfId="28" priority="27" stopIfTrue="1" operator="notEqual">
      <formula>E41</formula>
    </cfRule>
  </conditionalFormatting>
  <conditionalFormatting sqref="F146 F42">
    <cfRule type="expression" dxfId="27" priority="28" stopIfTrue="1">
      <formula>(F44&lt;F43)</formula>
    </cfRule>
    <cfRule type="cellIs" dxfId="26" priority="29" stopIfTrue="1" operator="notEqual">
      <formula>E42</formula>
    </cfRule>
  </conditionalFormatting>
  <conditionalFormatting sqref="F54">
    <cfRule type="expression" dxfId="25" priority="30" stopIfTrue="1">
      <formula>(YEAR(F54)&lt;&gt;F40)</formula>
    </cfRule>
    <cfRule type="expression" dxfId="24" priority="31" stopIfTrue="1">
      <formula>(E54&lt;&gt;F54)</formula>
    </cfRule>
  </conditionalFormatting>
  <conditionalFormatting sqref="E55">
    <cfRule type="expression" dxfId="23" priority="32" stopIfTrue="1">
      <formula>OR((YEAR(E55)&lt;&gt;E40),(E55&lt;=E54))</formula>
    </cfRule>
  </conditionalFormatting>
  <conditionalFormatting sqref="F55">
    <cfRule type="expression" dxfId="22" priority="33" stopIfTrue="1">
      <formula>OR((YEAR(F55)&lt;&gt;F40),(F55&lt;=F54))</formula>
    </cfRule>
    <cfRule type="expression" dxfId="21" priority="34" stopIfTrue="1">
      <formula>(E55&lt;&gt;F55)</formula>
    </cfRule>
  </conditionalFormatting>
  <conditionalFormatting sqref="F144">
    <cfRule type="cellIs" dxfId="20" priority="35" stopIfTrue="1" operator="notBetween">
      <formula>F40</formula>
      <formula>F40+1</formula>
    </cfRule>
    <cfRule type="cellIs" dxfId="19" priority="36" stopIfTrue="1" operator="notEqual">
      <formula>E144</formula>
    </cfRule>
  </conditionalFormatting>
  <conditionalFormatting sqref="F40">
    <cfRule type="expression" dxfId="18" priority="37" stopIfTrue="1">
      <formula>(E40&lt;&gt;F40)</formula>
    </cfRule>
    <cfRule type="cellIs" dxfId="17" priority="38" stopIfTrue="1" operator="greaterThan">
      <formula>$D$17</formula>
    </cfRule>
    <cfRule type="cellIs" dxfId="16" priority="39" stopIfTrue="1" operator="notBetween">
      <formula>F144-1</formula>
      <formula>F144</formula>
    </cfRule>
  </conditionalFormatting>
  <conditionalFormatting sqref="E40">
    <cfRule type="cellIs" dxfId="15" priority="40" stopIfTrue="1" operator="greaterThan">
      <formula>$D$17</formula>
    </cfRule>
    <cfRule type="cellIs" dxfId="14" priority="41" stopIfTrue="1" operator="notBetween">
      <formula>E144-1</formula>
      <formula>E144</formula>
    </cfRule>
  </conditionalFormatting>
  <conditionalFormatting sqref="E171">
    <cfRule type="expression" dxfId="13" priority="42" stopIfTrue="1">
      <formula>E171&gt;E161</formula>
    </cfRule>
  </conditionalFormatting>
  <conditionalFormatting sqref="F171">
    <cfRule type="expression" dxfId="12" priority="43" stopIfTrue="1">
      <formula>F171&gt;F161</formula>
    </cfRule>
    <cfRule type="expression" dxfId="11" priority="44" stopIfTrue="1">
      <formula>AND((F171&lt;=F161),(E172&lt;&gt;F172))</formula>
    </cfRule>
  </conditionalFormatting>
  <conditionalFormatting sqref="L128:L129 L131:L134 L176 L180 L182:L183 L207 L209 L212:L214 L216:L218 L220 L222:L225 L227:L228 L230:L231 L234:L235 L237:L240">
    <cfRule type="cellIs" dxfId="10" priority="45" stopIfTrue="1" operator="notEqual">
      <formula>H128</formula>
    </cfRule>
  </conditionalFormatting>
  <conditionalFormatting sqref="K128:K129 K131:K134 K176 K180 K182:K183 K207 K209 K212:K214 K216:K218 K220 K222:K225 K227:K228 K230:K231 K234:K235 K237:K240">
    <cfRule type="cellIs" dxfId="9" priority="46" stopIfTrue="1" operator="notEqual">
      <formula>H128</formula>
    </cfRule>
  </conditionalFormatting>
  <conditionalFormatting sqref="J128:J129 J131:J134 J176 J180 J182:J183 J207 J209 J212:J214 J216:J218 J220 J222:J225 J227:J228 J230:J231 J234:J235 J237:J240">
    <cfRule type="cellIs" dxfId="8" priority="47" stopIfTrue="1" operator="notEqual">
      <formula>H128</formula>
    </cfRule>
  </conditionalFormatting>
  <dataValidations xWindow="781" yWindow="523" count="24">
    <dataValidation operator="greaterThan" allowBlank="1" showInputMessage="1" showErrorMessage="1" errorTitle="Fehler" error="Die Betriebs-/Klientennummer muss ein positive ganze Zahl sein!" sqref="G7:L7 G9:L9 G11:L12 G13:G14"/>
    <dataValidation type="whole" allowBlank="1" showInputMessage="1" showErrorMessage="1" error="Bitte geben Sie das Jahr als ganze Zahl im Bereich 2014..2023 an." sqref="E40:F40">
      <formula1>2014</formula1>
      <formula2>2023</formula2>
    </dataValidation>
    <dataValidation type="decimal" allowBlank="1" showInputMessage="1" showErrorMessage="1" errorTitle="FEHLER" error="Die Anzahl der in diesem Jahr gearbeiteten Monate muss eine Zahl zwischen 1 und 12 sein." sqref="E48:F48">
      <formula1>1</formula1>
      <formula2>12</formula2>
    </dataValidation>
    <dataValidation type="list" allowBlank="1" showInputMessage="1" showErrorMessage="1" sqref="E154:F154 E51:F51">
      <formula1>"Ja,Nein"</formula1>
    </dataValidation>
    <dataValidation type="decimal" allowBlank="1" showErrorMessage="1" error="Stundensätze müssen positive Zahlen sein (max. 250€/Std)." sqref="E53:F53">
      <formula1>0</formula1>
      <formula2>250</formula2>
    </dataValidation>
    <dataValidation type="date" allowBlank="1" showErrorMessage="1" error="Bitte geben Sie ein korrektes Datum ein." sqref="E54:F55">
      <formula1>41640</formula1>
      <formula2>$B$17</formula2>
    </dataValidation>
    <dataValidation allowBlank="1" showErrorMessage="1" error="Stundensätze müssen positive Zahlen sein." sqref="E151:F151 E56:F56 E90:F97 E102:F103 E109:F111 E113:F116 E47:F47"/>
    <dataValidation type="decimal" operator="greaterThanOrEqual" allowBlank="1" showInputMessage="1" showErrorMessage="1" errorTitle="FEHLER" error="Der eingegebene Wert muss eine Zahl_x000a_größer gleich 0 sein!" sqref="E58:F64 E66:F67 E69:F75 E77:F78">
      <formula1>0</formula1>
    </dataValidation>
    <dataValidation type="decimal" allowBlank="1" showInputMessage="1" showErrorMessage="1" errorTitle="Wochenarbeitszeit" error="Es ist nur ein Wert bis max. 40 Std./Woche gültig!" sqref="E83:F83">
      <formula1>0</formula1>
      <formula2>40</formula2>
    </dataValidation>
    <dataValidation type="decimal" allowBlank="1" showInputMessage="1" showErrorMessage="1" errorTitle="FEHLER" error="Die Arbeitszeit proJahr kann 3600 Stunden nicht übersteigen. " sqref="E85:F86 E121:E122">
      <formula1>0</formula1>
      <formula2>3600</formula2>
    </dataValidation>
    <dataValidation allowBlank="1" showInputMessage="1" showErrorMessage="1" errorTitle="FEHLER" error="Die Arbeitszeit proJahr kann 3600 Stunden nicht übersteigen. " sqref="A87:F87 F121:F122"/>
    <dataValidation allowBlank="1" showErrorMessage="1" error="Bitte geben Sie ein korrektes Datum ein." sqref="E149:F150 E88:F89 E45:F46"/>
    <dataValidation type="decimal" allowBlank="1" showInputMessage="1" showErrorMessage="1" error="Der Pauschalsatz der Gemeinkosten muss zwischen 0% und 15% liegen." sqref="E181:F181 E130:F130">
      <formula1>0</formula1>
      <formula2>0.15</formula2>
    </dataValidation>
    <dataValidation allowBlank="1" showInputMessage="1" showErrorMessage="1" errorTitle="FEHLER" error="Der eingegebene Wert muss eine Zahl_x000a_größer gleich 0 sein!" sqref="E137:F140"/>
    <dataValidation type="whole" allowBlank="1" showInputMessage="1" showErrorMessage="1" errorTitle="FEHLER" error="Die Anzahl der in diesem Jahr gearbeiteten Monate muss eine Zahl zwischen 1 und 12 sein." sqref="E152:F152">
      <formula1>1</formula1>
      <formula2>12</formula2>
    </dataValidation>
    <dataValidation type="decimal" operator="greaterThanOrEqual" allowBlank="1" showInputMessage="1" showErrorMessage="1" sqref="E207:F210 E220:F225 E156:F157">
      <formula1>0</formula1>
    </dataValidation>
    <dataValidation type="decimal" allowBlank="1" showInputMessage="1" showErrorMessage="1" errorTitle="FEHLER" error="Der eingegebene Wert muss eine Zahl_x000a_größer gleich 0 sein!" sqref="E163:F170">
      <formula1>0</formula1>
      <formula2>4000</formula2>
    </dataValidation>
    <dataValidation type="date" allowBlank="1" showInputMessage="1" showErrorMessage="1" error="Bitte geben Sie ein korrektes Datum ein." sqref="E145:F146">
      <formula1>41640</formula1>
      <formula2>$B$17</formula2>
    </dataValidation>
    <dataValidation type="whole" allowBlank="1" showInputMessage="1" showErrorMessage="1" error="Die abgerechneten Tätigkeiten müssen entweder im gleichen Jahr liegen, dass auch zu Berechnung des Stundensatzes herangezogen wurde oder im Folgejahr." prompt="Die abgerechneten Tätigkeiten müssen entweder im gleichen Jahr liegen, dass auch zu Berechnung des Stundensatzes herangezogen wurde oder im Folgejahr." sqref="E144">
      <formula1>MAX(2014, E40)</formula1>
      <formula2>MIN(2023, E40+1)</formula2>
    </dataValidation>
    <dataValidation type="whole" allowBlank="1" showInputMessage="1" showErrorMessage="1" error="Die abgerechneten Tätigkeiten müssen entweder im gleichen Jahr liegen, dass auch zu Berechnung des Stundensatzes herangezogen wurde, oder im Folgejahr." sqref="F144">
      <formula1>MAX(2014, F40)</formula1>
      <formula2>MIN(2023, F40+1)</formula2>
    </dataValidation>
    <dataValidation type="date" allowBlank="1" showInputMessage="1" showErrorMessage="1" error="Bitte geben Sie ein korrektes Datum ein." sqref="E41">
      <formula1>41640</formula1>
      <formula2>$B$17</formula2>
    </dataValidation>
    <dataValidation type="date" allowBlank="1" showInputMessage="1" showErrorMessage="1" error="Bitte geben Sie ein korrektes Datum ein." sqref="F42">
      <formula1>41640</formula1>
      <formula2>$B$17</formula2>
    </dataValidation>
    <dataValidation type="date" allowBlank="1" showInputMessage="1" showErrorMessage="1" error="Bitte geben Sie ein korrektes Datum ein." sqref="E42">
      <formula1>41640</formula1>
      <formula2>$B$17</formula2>
    </dataValidation>
    <dataValidation type="date" allowBlank="1" showInputMessage="1" showErrorMessage="1" error="Bitte geben Sie ein korrektes Datum ein." sqref="F41">
      <formula1>41640</formula1>
      <formula2>$B$17</formula2>
    </dataValidation>
  </dataValidations>
  <pageMargins left="0.78740157499999996" right="0.78740157499999996" top="0.984251969" bottom="0.984251969" header="0.4921259845" footer="0.4921259845"/>
  <pageSetup paperSize="9" orientation="portrait" r:id="rId1"/>
  <headerFooter alignWithMargins="0">
    <oddFooter>&amp;LPersonalkosten&amp;CVersion 13b / Juni 2021&amp;RSeite &amp;P von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0" r:id="rId4" name="Button_EraseAll">
              <controlPr defaultSize="0" print="0" autoFill="0" autoPict="0" macro="[0]!Labour_EraseAllData">
                <anchor>
                  <from>
                    <xdr:col>5</xdr:col>
                    <xdr:colOff>922020</xdr:colOff>
                    <xdr:row>4</xdr:row>
                    <xdr:rowOff>15240</xdr:rowOff>
                  </from>
                  <to>
                    <xdr:col>6</xdr:col>
                    <xdr:colOff>777240</xdr:colOff>
                    <xdr:row>6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1" r:id="rId5" name="Button_UnlockAll">
              <controlPr defaultSize="0" print="0" autoFill="0" autoPict="0" macro="[0]!UnprotectAllSheets">
                <anchor>
                  <from>
                    <xdr:col>6</xdr:col>
                    <xdr:colOff>929640</xdr:colOff>
                    <xdr:row>8</xdr:row>
                    <xdr:rowOff>15240</xdr:rowOff>
                  </from>
                  <to>
                    <xdr:col>7</xdr:col>
                    <xdr:colOff>784860</xdr:colOff>
                    <xdr:row>10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2" r:id="rId6" name="Button_LockAll">
              <controlPr defaultSize="0" print="0" autoFill="0" autoPict="0" macro="[0]!ProtectAllSheets">
                <anchor>
                  <from>
                    <xdr:col>6</xdr:col>
                    <xdr:colOff>922020</xdr:colOff>
                    <xdr:row>4</xdr:row>
                    <xdr:rowOff>15240</xdr:rowOff>
                  </from>
                  <to>
                    <xdr:col>7</xdr:col>
                    <xdr:colOff>777240</xdr:colOff>
                    <xdr:row>6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3" r:id="rId7" name="Button_DetailedCostHours">
              <controlPr defaultSize="0" print="0" autoFill="0" autoPict="0" macro="[0]!SelectMode_DetailedCostHours">
                <anchor moveWithCells="1" sizeWithCells="1">
                  <from>
                    <xdr:col>0</xdr:col>
                    <xdr:colOff>259080</xdr:colOff>
                    <xdr:row>24</xdr:row>
                    <xdr:rowOff>121920</xdr:rowOff>
                  </from>
                  <to>
                    <xdr:col>0</xdr:col>
                    <xdr:colOff>3040380</xdr:colOff>
                    <xdr:row>28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4" r:id="rId8" name="Button_DetailedCost_FlatHours">
              <controlPr defaultSize="0" print="0" autoFill="0" autoPict="0" macro="[0]!SelectMode_DetailedCost_FlatHours">
                <anchor moveWithCells="1" sizeWithCells="1">
                  <from>
                    <xdr:col>0</xdr:col>
                    <xdr:colOff>259080</xdr:colOff>
                    <xdr:row>20</xdr:row>
                    <xdr:rowOff>60960</xdr:rowOff>
                  </from>
                  <to>
                    <xdr:col>0</xdr:col>
                    <xdr:colOff>3040380</xdr:colOff>
                    <xdr:row>23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5" r:id="rId9" name="Button_FlatWages">
              <controlPr defaultSize="0" print="0" autoFill="0" autoPict="0" macro="[0]!SelectMode_FlatWage">
                <anchor moveWithCells="1" sizeWithCells="1">
                  <from>
                    <xdr:col>0</xdr:col>
                    <xdr:colOff>259080</xdr:colOff>
                    <xdr:row>16</xdr:row>
                    <xdr:rowOff>91440</xdr:rowOff>
                  </from>
                  <to>
                    <xdr:col>0</xdr:col>
                    <xdr:colOff>3040380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6" r:id="rId10" name="Button_DuplicateSheet">
              <controlPr defaultSize="0" print="0" autoFill="0" autoPict="0" macro="[0]!DuplicateLabourUserSheet_OnClick">
                <anchor>
                  <from>
                    <xdr:col>5</xdr:col>
                    <xdr:colOff>914400</xdr:colOff>
                    <xdr:row>8</xdr:row>
                    <xdr:rowOff>15240</xdr:rowOff>
                  </from>
                  <to>
                    <xdr:col>6</xdr:col>
                    <xdr:colOff>769620</xdr:colOff>
                    <xdr:row>10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7" r:id="rId11" name="Button_SubmitInputData">
              <controlPr defaultSize="0" print="0" autoFill="0" autoPict="0" macro="[0]!SubmitInputData">
                <anchor moveWithCells="1">
                  <from>
                    <xdr:col>0</xdr:col>
                    <xdr:colOff>1013460</xdr:colOff>
                    <xdr:row>185</xdr:row>
                    <xdr:rowOff>76200</xdr:rowOff>
                  </from>
                  <to>
                    <xdr:col>0</xdr:col>
                    <xdr:colOff>2049780</xdr:colOff>
                    <xdr:row>188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8" r:id="rId12" name="Button_AddProj">
              <controlPr defaultSize="0" print="0" autoFill="0" autoPict="0" macro="[0]!InsertProjectLine">
                <anchor moveWithCells="1">
                  <from>
                    <xdr:col>0</xdr:col>
                    <xdr:colOff>1950720</xdr:colOff>
                    <xdr:row>142</xdr:row>
                    <xdr:rowOff>22860</xdr:rowOff>
                  </from>
                  <to>
                    <xdr:col>0</xdr:col>
                    <xdr:colOff>2369820</xdr:colOff>
                    <xdr:row>142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9" r:id="rId13" name="Button_DelProj">
              <controlPr defaultSize="0" print="0" autoFill="0" autoPict="0" macro="[0]!DeleteProjectLine">
                <anchor moveWithCells="1">
                  <from>
                    <xdr:col>0</xdr:col>
                    <xdr:colOff>2423160</xdr:colOff>
                    <xdr:row>142</xdr:row>
                    <xdr:rowOff>22860</xdr:rowOff>
                  </from>
                  <to>
                    <xdr:col>0</xdr:col>
                    <xdr:colOff>2842260</xdr:colOff>
                    <xdr:row>142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0" r:id="rId14" name="Button_AddEmployee">
              <controlPr defaultSize="0" print="0" autoFill="0" autoPict="0" macro="[0]!InsertEmployee">
                <anchor moveWithCells="1">
                  <from>
                    <xdr:col>0</xdr:col>
                    <xdr:colOff>1950720</xdr:colOff>
                    <xdr:row>38</xdr:row>
                    <xdr:rowOff>22860</xdr:rowOff>
                  </from>
                  <to>
                    <xdr:col>0</xdr:col>
                    <xdr:colOff>2369820</xdr:colOff>
                    <xdr:row>38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1" r:id="rId15" name="Button_DelEmployee">
              <controlPr defaultSize="0" print="0" autoFill="0" autoPict="0" macro="[0]!DeleteEmployee">
                <anchor moveWithCells="1">
                  <from>
                    <xdr:col>0</xdr:col>
                    <xdr:colOff>2423160</xdr:colOff>
                    <xdr:row>38</xdr:row>
                    <xdr:rowOff>22860</xdr:rowOff>
                  </from>
                  <to>
                    <xdr:col>0</xdr:col>
                    <xdr:colOff>2842260</xdr:colOff>
                    <xdr:row>38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2" r:id="rId16" name="Button_WageFullTime">
              <controlPr defaultSize="0" print="0" autoFill="0" autoPict="0" macro="[0]!SelectMode_FullProjectTimeWage">
                <anchor moveWithCells="1" sizeWithCells="1">
                  <from>
                    <xdr:col>0</xdr:col>
                    <xdr:colOff>259080</xdr:colOff>
                    <xdr:row>28</xdr:row>
                    <xdr:rowOff>91440</xdr:rowOff>
                  </from>
                  <to>
                    <xdr:col>0</xdr:col>
                    <xdr:colOff>3040380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3" r:id="rId17" name="Button_ShowAllFields">
              <controlPr defaultSize="0" print="0" autoFill="0" autoPict="0" macro="[0]!ShowAllDataFields">
                <anchor>
                  <from>
                    <xdr:col>7</xdr:col>
                    <xdr:colOff>990600</xdr:colOff>
                    <xdr:row>4</xdr:row>
                    <xdr:rowOff>15240</xdr:rowOff>
                  </from>
                  <to>
                    <xdr:col>8</xdr:col>
                    <xdr:colOff>838200</xdr:colOff>
                    <xdr:row>6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4" r:id="rId18" name="Button_RemoveMacros">
              <controlPr defaultSize="0" print="0" autoFill="0" autoPict="0" macro="[0]!Labour_RemoveMacros_OnClick">
                <anchor>
                  <from>
                    <xdr:col>5</xdr:col>
                    <xdr:colOff>914400</xdr:colOff>
                    <xdr:row>12</xdr:row>
                    <xdr:rowOff>22860</xdr:rowOff>
                  </from>
                  <to>
                    <xdr:col>6</xdr:col>
                    <xdr:colOff>769620</xdr:colOff>
                    <xdr:row>15</xdr:row>
                    <xdr:rowOff>91440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Notizen1">
    <pageSetUpPr autoPageBreaks="0"/>
  </sheetPr>
  <dimension ref="A1:L16"/>
  <sheetViews>
    <sheetView showGridLines="0" workbookViewId="0">
      <selection activeCell="A17" sqref="A17"/>
    </sheetView>
  </sheetViews>
  <sheetFormatPr baseColWidth="10" defaultColWidth="11.44140625" defaultRowHeight="13.2" x14ac:dyDescent="0.25"/>
  <cols>
    <col min="1" max="16384" width="11.44140625" style="687"/>
  </cols>
  <sheetData>
    <row r="1" spans="1:12" ht="21.75" customHeight="1" x14ac:dyDescent="0.4">
      <c r="A1" s="981" t="s">
        <v>594</v>
      </c>
      <c r="B1" s="981"/>
      <c r="C1" s="981"/>
      <c r="D1" s="981"/>
      <c r="E1" s="981"/>
      <c r="F1" s="981"/>
      <c r="G1" s="981"/>
      <c r="H1" s="981"/>
      <c r="I1" s="981"/>
      <c r="J1" s="981"/>
      <c r="K1" s="981"/>
      <c r="L1" s="981"/>
    </row>
    <row r="2" spans="1:12" ht="14.25" customHeight="1" x14ac:dyDescent="0.3">
      <c r="A2" s="299"/>
      <c r="B2" s="299"/>
      <c r="C2" s="299"/>
      <c r="D2" s="299"/>
      <c r="E2" s="299"/>
      <c r="F2" s="299"/>
      <c r="G2" s="299"/>
      <c r="H2" s="299"/>
      <c r="I2" s="299"/>
      <c r="J2" s="299"/>
      <c r="K2" s="299"/>
      <c r="L2" s="152" t="s">
        <v>83</v>
      </c>
    </row>
    <row r="3" spans="1:12" ht="16.5" customHeight="1" x14ac:dyDescent="0.25">
      <c r="A3" s="924" t="s">
        <v>180</v>
      </c>
      <c r="B3" s="982"/>
      <c r="C3" s="982"/>
      <c r="D3" s="930" t="str">
        <f>TRIM('Auswahl Belegaufstellungen'!Stm_ApplicantID)</f>
        <v/>
      </c>
      <c r="E3" s="931"/>
      <c r="F3" s="931"/>
      <c r="G3" s="932"/>
      <c r="H3" s="297"/>
      <c r="I3" s="297"/>
      <c r="J3" s="297"/>
      <c r="K3" s="297"/>
      <c r="L3" s="297"/>
    </row>
    <row r="4" spans="1:12" ht="6.75" customHeight="1" x14ac:dyDescent="0.3">
      <c r="A4" s="299"/>
      <c r="B4" s="299"/>
      <c r="C4" s="300"/>
      <c r="D4" s="300"/>
      <c r="E4" s="297"/>
      <c r="F4" s="297"/>
      <c r="G4" s="297"/>
      <c r="H4" s="297"/>
      <c r="I4" s="297"/>
      <c r="J4" s="297"/>
      <c r="K4" s="297"/>
      <c r="L4" s="297"/>
    </row>
    <row r="5" spans="1:12" ht="16.5" customHeight="1" x14ac:dyDescent="0.25">
      <c r="A5" s="924" t="s">
        <v>181</v>
      </c>
      <c r="B5" s="982"/>
      <c r="C5" s="982"/>
      <c r="D5" s="930" t="str">
        <f>TRIM('Auswahl Belegaufstellungen'!Stm_ApplicantName)</f>
        <v/>
      </c>
      <c r="E5" s="931"/>
      <c r="F5" s="931"/>
      <c r="G5" s="932"/>
      <c r="H5" s="297"/>
      <c r="I5" s="297"/>
      <c r="J5" s="297"/>
      <c r="K5" s="297"/>
      <c r="L5" s="297"/>
    </row>
    <row r="6" spans="1:12" ht="6.75" customHeight="1" x14ac:dyDescent="0.3">
      <c r="A6" s="299"/>
      <c r="B6" s="299"/>
      <c r="C6" s="300"/>
      <c r="D6" s="300"/>
      <c r="E6" s="297"/>
      <c r="F6" s="379"/>
      <c r="G6" s="297"/>
      <c r="H6" s="297"/>
      <c r="I6" s="297"/>
      <c r="J6" s="297"/>
      <c r="K6" s="297"/>
      <c r="L6" s="297"/>
    </row>
    <row r="7" spans="1:12" ht="16.5" customHeight="1" x14ac:dyDescent="0.25">
      <c r="A7" s="924" t="s">
        <v>182</v>
      </c>
      <c r="B7" s="982"/>
      <c r="C7" s="982"/>
      <c r="D7" s="930" t="str">
        <f>TRIM('Auswahl Belegaufstellungen'!Stm_ApplicationID)</f>
        <v/>
      </c>
      <c r="E7" s="931"/>
      <c r="F7" s="931"/>
      <c r="G7" s="932"/>
      <c r="H7" s="297"/>
      <c r="I7" s="297"/>
      <c r="J7" s="297"/>
      <c r="K7" s="297"/>
      <c r="L7" s="297"/>
    </row>
    <row r="8" spans="1:12" ht="6.75" customHeight="1" x14ac:dyDescent="0.25">
      <c r="A8" s="301"/>
      <c r="B8" s="301"/>
      <c r="C8" s="301"/>
      <c r="D8" s="301"/>
      <c r="E8" s="297"/>
      <c r="F8" s="297"/>
      <c r="G8" s="297"/>
      <c r="H8" s="297"/>
      <c r="I8" s="297"/>
      <c r="J8" s="297"/>
      <c r="K8" s="297"/>
      <c r="L8" s="297"/>
    </row>
    <row r="9" spans="1:12" ht="16.5" customHeight="1" x14ac:dyDescent="0.25">
      <c r="A9" s="924" t="s">
        <v>220</v>
      </c>
      <c r="B9" s="982"/>
      <c r="C9" s="982"/>
      <c r="D9" s="975"/>
      <c r="E9" s="1048"/>
      <c r="F9" s="1048"/>
      <c r="G9" s="983"/>
      <c r="H9" s="297"/>
      <c r="I9" s="297"/>
      <c r="J9" s="297"/>
      <c r="K9" s="297"/>
      <c r="L9" s="297"/>
    </row>
    <row r="10" spans="1:12" ht="6.75" customHeight="1" x14ac:dyDescent="0.25">
      <c r="A10" s="301"/>
      <c r="B10" s="301"/>
      <c r="C10" s="301"/>
      <c r="D10" s="301"/>
      <c r="E10" s="297"/>
      <c r="F10" s="297"/>
      <c r="G10" s="297"/>
      <c r="H10" s="297"/>
      <c r="I10" s="297"/>
      <c r="J10" s="297"/>
      <c r="K10" s="297"/>
      <c r="L10" s="297"/>
    </row>
    <row r="11" spans="1:12" ht="16.5" customHeight="1" x14ac:dyDescent="0.25">
      <c r="A11" s="924" t="s">
        <v>183</v>
      </c>
      <c r="B11" s="982"/>
      <c r="C11" s="982"/>
      <c r="D11" s="930" t="str">
        <f>TRIM('Auswahl Belegaufstellungen'!Stm_TaxDeduct)</f>
        <v>Ja</v>
      </c>
      <c r="E11" s="931"/>
      <c r="F11" s="931"/>
      <c r="G11" s="932"/>
      <c r="H11" s="297"/>
      <c r="I11" s="297"/>
      <c r="J11" s="297"/>
      <c r="K11" s="297"/>
      <c r="L11" s="297"/>
    </row>
    <row r="12" spans="1:12" ht="6.75" customHeight="1" x14ac:dyDescent="0.25">
      <c r="A12" s="301"/>
      <c r="B12" s="301"/>
      <c r="C12" s="301"/>
      <c r="D12" s="304"/>
      <c r="E12" s="304"/>
      <c r="F12" s="297"/>
      <c r="G12" s="297"/>
      <c r="H12" s="297"/>
      <c r="I12" s="297"/>
      <c r="J12" s="297"/>
      <c r="K12" s="297"/>
      <c r="L12" s="297"/>
    </row>
    <row r="13" spans="1:12" ht="14.25" customHeight="1" x14ac:dyDescent="0.25">
      <c r="A13" s="1004" t="s">
        <v>184</v>
      </c>
      <c r="B13" s="1005"/>
      <c r="C13" s="1006"/>
      <c r="D13" s="1049" t="s">
        <v>185</v>
      </c>
      <c r="E13" s="1050"/>
      <c r="F13" s="1049" t="s">
        <v>186</v>
      </c>
      <c r="G13" s="1050"/>
      <c r="H13" s="297"/>
      <c r="I13" s="297"/>
      <c r="J13" s="297"/>
      <c r="K13" s="297"/>
      <c r="L13" s="297"/>
    </row>
    <row r="14" spans="1:12" ht="14.25" customHeight="1" x14ac:dyDescent="0.25">
      <c r="A14" s="992" t="s">
        <v>187</v>
      </c>
      <c r="B14" s="993"/>
      <c r="C14" s="994"/>
      <c r="D14" s="1046" t="str">
        <f>IF(TRIM('Auswahl Belegaufstellungen'!Stm_SupportPeriodStart)="","",'Auswahl Belegaufstellungen'!Stm_SupportPeriodStart)</f>
        <v/>
      </c>
      <c r="E14" s="1047"/>
      <c r="F14" s="1046" t="str">
        <f>IF(TRIM('Auswahl Belegaufstellungen'!Stm_SupportPeriodEnd)="","",'Auswahl Belegaufstellungen'!Stm_SupportPeriodEnd)</f>
        <v/>
      </c>
      <c r="G14" s="1047"/>
      <c r="H14" s="297"/>
      <c r="I14" s="297"/>
      <c r="J14" s="297"/>
      <c r="K14" s="297"/>
      <c r="L14" s="297"/>
    </row>
    <row r="15" spans="1:12" ht="14.25" customHeight="1" x14ac:dyDescent="0.25">
      <c r="A15" s="688"/>
      <c r="B15" s="688"/>
      <c r="C15" s="688"/>
      <c r="D15" s="688"/>
      <c r="E15" s="688"/>
      <c r="F15" s="689"/>
      <c r="G15" s="689"/>
      <c r="H15" s="689"/>
      <c r="I15" s="689"/>
      <c r="J15" s="689"/>
      <c r="K15" s="689"/>
      <c r="L15" s="689"/>
    </row>
    <row r="16" spans="1:12" ht="12.75" customHeight="1" x14ac:dyDescent="0.25">
      <c r="A16" s="687" t="s">
        <v>595</v>
      </c>
    </row>
  </sheetData>
  <sheetProtection password="C749" sheet="1" objects="1" scenarios="1"/>
  <mergeCells count="17">
    <mergeCell ref="A1:L1"/>
    <mergeCell ref="A3:C3"/>
    <mergeCell ref="D3:G3"/>
    <mergeCell ref="A5:C5"/>
    <mergeCell ref="D5:G5"/>
    <mergeCell ref="A7:C7"/>
    <mergeCell ref="D7:G7"/>
    <mergeCell ref="A14:C14"/>
    <mergeCell ref="D14:E14"/>
    <mergeCell ref="F14:G14"/>
    <mergeCell ref="A9:C9"/>
    <mergeCell ref="D9:G9"/>
    <mergeCell ref="A11:C11"/>
    <mergeCell ref="D11:G11"/>
    <mergeCell ref="A13:C13"/>
    <mergeCell ref="D13:E13"/>
    <mergeCell ref="F13:G13"/>
  </mergeCells>
  <conditionalFormatting sqref="D14:E14">
    <cfRule type="cellIs" dxfId="7" priority="1" stopIfTrue="1" operator="greaterThan">
      <formula>$F$14</formula>
    </cfRule>
  </conditionalFormatting>
  <conditionalFormatting sqref="F14:G14">
    <cfRule type="cellIs" dxfId="6" priority="2" stopIfTrue="1" operator="lessThan">
      <formula>$D$14</formula>
    </cfRule>
  </conditionalFormatting>
  <conditionalFormatting sqref="A15:D15">
    <cfRule type="cellIs" dxfId="5" priority="3" stopIfTrue="1" operator="greaterThan">
      <formula>$G$14</formula>
    </cfRule>
  </conditionalFormatting>
  <conditionalFormatting sqref="E15">
    <cfRule type="cellIs" dxfId="4" priority="4" stopIfTrue="1" operator="lessThan">
      <formula>$F$14</formula>
    </cfRule>
  </conditionalFormatting>
  <dataValidations count="1">
    <dataValidation type="date" allowBlank="1" showInputMessage="1" showErrorMessage="1" errorTitle="Fehler" error="Das Datum muss zwischen 1.1.2014 und 30.06.2025 liegen" sqref="D14:G14">
      <formula1>41640</formula1>
      <formula2>45838</formula2>
    </dataValidation>
  </dataValidations>
  <pageMargins left="0.78740157499999996" right="0.78740157499999996" top="0.984251969" bottom="0.984251969" header="0.4921259845" footer="0.4921259845"/>
  <pageSetup paperSize="9" orientation="portrait" r:id="rId1"/>
  <headerFooter alignWithMargins="0">
    <oddFooter>&amp;CVersion 13b / Juni 2021&amp;RSeite &amp;P von &amp;N&amp;LZA/Notizen</oddFooter>
  </headerFooter>
  <customProperties>
    <customPr name="TemplateSheet" r:id="rId2"/>
  </customPropertie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5601" r:id="rId5" name="Button_DeleteSheet">
              <controlPr defaultSize="0" print="0" autoFill="0" autoPict="0" macro="[0]!ScratchPad_DeleteSheet">
                <anchor moveWithCells="1">
                  <from>
                    <xdr:col>7</xdr:col>
                    <xdr:colOff>137160</xdr:colOff>
                    <xdr:row>2</xdr:row>
                    <xdr:rowOff>7620</xdr:rowOff>
                  </from>
                  <to>
                    <xdr:col>8</xdr:col>
                    <xdr:colOff>548640</xdr:colOff>
                    <xdr:row>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2" r:id="rId6" name="Button_CreateScratchPadSheet">
              <controlPr defaultSize="0" print="0" autoFill="0" autoPict="0" macro="[0]!Button_CreateScratchPadSheet_OnClick">
                <anchor moveWithCells="1">
                  <from>
                    <xdr:col>7</xdr:col>
                    <xdr:colOff>137160</xdr:colOff>
                    <xdr:row>6</xdr:row>
                    <xdr:rowOff>7620</xdr:rowOff>
                  </from>
                  <to>
                    <xdr:col>8</xdr:col>
                    <xdr:colOff>548640</xdr:colOff>
                    <xdr:row>8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Notizen">
    <pageSetUpPr autoPageBreaks="0"/>
  </sheetPr>
  <dimension ref="A1:L16"/>
  <sheetViews>
    <sheetView showGridLines="0" workbookViewId="0">
      <selection activeCell="G31" sqref="G31"/>
    </sheetView>
  </sheetViews>
  <sheetFormatPr baseColWidth="10" defaultColWidth="11.44140625" defaultRowHeight="13.2" x14ac:dyDescent="0.25"/>
  <cols>
    <col min="1" max="16384" width="11.44140625" style="687"/>
  </cols>
  <sheetData>
    <row r="1" spans="1:12" ht="21.75" customHeight="1" x14ac:dyDescent="0.4">
      <c r="A1" s="981" t="s">
        <v>594</v>
      </c>
      <c r="B1" s="981"/>
      <c r="C1" s="981"/>
      <c r="D1" s="981"/>
      <c r="E1" s="981"/>
      <c r="F1" s="981"/>
      <c r="G1" s="981"/>
      <c r="H1" s="981"/>
      <c r="I1" s="981"/>
      <c r="J1" s="981"/>
      <c r="K1" s="981"/>
      <c r="L1" s="981"/>
    </row>
    <row r="2" spans="1:12" ht="14.25" customHeight="1" x14ac:dyDescent="0.3">
      <c r="A2" s="299"/>
      <c r="B2" s="299"/>
      <c r="C2" s="299"/>
      <c r="D2" s="299"/>
      <c r="E2" s="299"/>
      <c r="F2" s="299"/>
      <c r="G2" s="299"/>
      <c r="H2" s="299"/>
      <c r="I2" s="299"/>
      <c r="J2" s="299"/>
      <c r="K2" s="299"/>
      <c r="L2" s="152" t="s">
        <v>83</v>
      </c>
    </row>
    <row r="3" spans="1:12" ht="16.5" customHeight="1" x14ac:dyDescent="0.25">
      <c r="A3" s="924" t="s">
        <v>180</v>
      </c>
      <c r="B3" s="982"/>
      <c r="C3" s="982"/>
      <c r="D3" s="975"/>
      <c r="E3" s="1048"/>
      <c r="F3" s="1048"/>
      <c r="G3" s="983"/>
      <c r="H3" s="297"/>
      <c r="I3" s="297"/>
      <c r="J3" s="297"/>
      <c r="K3" s="297"/>
      <c r="L3" s="297"/>
    </row>
    <row r="4" spans="1:12" ht="6.75" customHeight="1" x14ac:dyDescent="0.3">
      <c r="A4" s="299"/>
      <c r="B4" s="299"/>
      <c r="C4" s="300"/>
      <c r="D4" s="300"/>
      <c r="E4" s="297"/>
      <c r="F4" s="297"/>
      <c r="G4" s="297"/>
      <c r="H4" s="297"/>
      <c r="I4" s="297"/>
      <c r="J4" s="297"/>
      <c r="K4" s="297"/>
      <c r="L4" s="297"/>
    </row>
    <row r="5" spans="1:12" ht="16.5" customHeight="1" x14ac:dyDescent="0.25">
      <c r="A5" s="924" t="s">
        <v>181</v>
      </c>
      <c r="B5" s="982"/>
      <c r="C5" s="982"/>
      <c r="D5" s="975"/>
      <c r="E5" s="1048"/>
      <c r="F5" s="1048"/>
      <c r="G5" s="983"/>
      <c r="H5" s="297"/>
      <c r="I5" s="297"/>
      <c r="J5" s="297"/>
      <c r="K5" s="297"/>
      <c r="L5" s="297"/>
    </row>
    <row r="6" spans="1:12" ht="6.75" customHeight="1" x14ac:dyDescent="0.3">
      <c r="A6" s="299"/>
      <c r="B6" s="299"/>
      <c r="C6" s="300"/>
      <c r="D6" s="300"/>
      <c r="E6" s="297"/>
      <c r="F6" s="379"/>
      <c r="G6" s="297"/>
      <c r="H6" s="297"/>
      <c r="I6" s="297"/>
      <c r="J6" s="297"/>
      <c r="K6" s="297"/>
      <c r="L6" s="297"/>
    </row>
    <row r="7" spans="1:12" ht="16.5" customHeight="1" x14ac:dyDescent="0.25">
      <c r="A7" s="924" t="s">
        <v>182</v>
      </c>
      <c r="B7" s="982"/>
      <c r="C7" s="982"/>
      <c r="D7" s="975"/>
      <c r="E7" s="1048"/>
      <c r="F7" s="1048"/>
      <c r="G7" s="983"/>
      <c r="H7" s="297"/>
      <c r="I7" s="297"/>
      <c r="J7" s="297"/>
      <c r="K7" s="297"/>
      <c r="L7" s="297"/>
    </row>
    <row r="8" spans="1:12" ht="6.75" customHeight="1" x14ac:dyDescent="0.25">
      <c r="A8" s="301"/>
      <c r="B8" s="301"/>
      <c r="C8" s="301"/>
      <c r="D8" s="301"/>
      <c r="E8" s="297"/>
      <c r="F8" s="297"/>
      <c r="G8" s="297"/>
      <c r="H8" s="297"/>
      <c r="I8" s="297"/>
      <c r="J8" s="297"/>
      <c r="K8" s="297"/>
      <c r="L8" s="297"/>
    </row>
    <row r="9" spans="1:12" ht="16.5" customHeight="1" x14ac:dyDescent="0.25">
      <c r="A9" s="924" t="s">
        <v>220</v>
      </c>
      <c r="B9" s="982"/>
      <c r="C9" s="982"/>
      <c r="D9" s="975"/>
      <c r="E9" s="1048"/>
      <c r="F9" s="1048"/>
      <c r="G9" s="983"/>
      <c r="H9" s="297"/>
      <c r="I9" s="297"/>
      <c r="J9" s="297"/>
      <c r="K9" s="297"/>
      <c r="L9" s="297"/>
    </row>
    <row r="10" spans="1:12" ht="6.75" customHeight="1" x14ac:dyDescent="0.25">
      <c r="A10" s="301"/>
      <c r="B10" s="301"/>
      <c r="C10" s="301"/>
      <c r="D10" s="301"/>
      <c r="E10" s="297"/>
      <c r="F10" s="297"/>
      <c r="G10" s="297"/>
      <c r="H10" s="297"/>
      <c r="I10" s="297"/>
      <c r="J10" s="297"/>
      <c r="K10" s="297"/>
      <c r="L10" s="297"/>
    </row>
    <row r="11" spans="1:12" ht="16.5" customHeight="1" x14ac:dyDescent="0.25">
      <c r="A11" s="924" t="s">
        <v>183</v>
      </c>
      <c r="B11" s="982"/>
      <c r="C11" s="982"/>
      <c r="D11" s="999" t="s">
        <v>399</v>
      </c>
      <c r="E11" s="1053"/>
      <c r="F11" s="1053"/>
      <c r="G11" s="1000"/>
      <c r="H11" s="297"/>
      <c r="I11" s="297"/>
      <c r="J11" s="297"/>
      <c r="K11" s="297"/>
      <c r="L11" s="297"/>
    </row>
    <row r="12" spans="1:12" ht="6.75" customHeight="1" x14ac:dyDescent="0.25">
      <c r="A12" s="301"/>
      <c r="B12" s="301"/>
      <c r="C12" s="301"/>
      <c r="D12" s="304"/>
      <c r="E12" s="304"/>
      <c r="F12" s="297"/>
      <c r="G12" s="297"/>
      <c r="H12" s="297"/>
      <c r="I12" s="297"/>
      <c r="J12" s="297"/>
      <c r="K12" s="297"/>
      <c r="L12" s="297"/>
    </row>
    <row r="13" spans="1:12" ht="14.25" customHeight="1" x14ac:dyDescent="0.25">
      <c r="A13" s="1004" t="s">
        <v>184</v>
      </c>
      <c r="B13" s="1005"/>
      <c r="C13" s="1006"/>
      <c r="D13" s="1049" t="s">
        <v>185</v>
      </c>
      <c r="E13" s="1050"/>
      <c r="F13" s="1049" t="s">
        <v>186</v>
      </c>
      <c r="G13" s="1050"/>
      <c r="H13" s="297"/>
      <c r="I13" s="297"/>
      <c r="J13" s="297"/>
      <c r="K13" s="297"/>
      <c r="L13" s="297"/>
    </row>
    <row r="14" spans="1:12" ht="14.25" customHeight="1" x14ac:dyDescent="0.25">
      <c r="A14" s="992" t="s">
        <v>187</v>
      </c>
      <c r="B14" s="993"/>
      <c r="C14" s="994"/>
      <c r="D14" s="1051"/>
      <c r="E14" s="1052"/>
      <c r="F14" s="1051"/>
      <c r="G14" s="1052"/>
      <c r="H14" s="297"/>
      <c r="I14" s="297"/>
      <c r="J14" s="297"/>
      <c r="K14" s="297"/>
      <c r="L14" s="297"/>
    </row>
    <row r="15" spans="1:12" ht="14.25" customHeight="1" x14ac:dyDescent="0.25">
      <c r="A15" s="688"/>
      <c r="B15" s="688"/>
      <c r="C15" s="688"/>
      <c r="D15" s="688"/>
      <c r="E15" s="688"/>
      <c r="F15" s="689"/>
      <c r="G15" s="689"/>
      <c r="H15" s="689"/>
      <c r="I15" s="689"/>
      <c r="J15" s="689"/>
      <c r="K15" s="689"/>
      <c r="L15" s="689"/>
    </row>
    <row r="16" spans="1:12" ht="12.75" customHeight="1" x14ac:dyDescent="0.25">
      <c r="A16" s="687" t="s">
        <v>595</v>
      </c>
    </row>
  </sheetData>
  <sheetProtection password="C749" sheet="1" objects="1" scenarios="1"/>
  <mergeCells count="17">
    <mergeCell ref="A7:C7"/>
    <mergeCell ref="D7:G7"/>
    <mergeCell ref="A1:L1"/>
    <mergeCell ref="A3:C3"/>
    <mergeCell ref="D3:G3"/>
    <mergeCell ref="A5:C5"/>
    <mergeCell ref="D5:G5"/>
    <mergeCell ref="A9:C9"/>
    <mergeCell ref="D9:G9"/>
    <mergeCell ref="A14:C14"/>
    <mergeCell ref="D14:E14"/>
    <mergeCell ref="F14:G14"/>
    <mergeCell ref="A11:C11"/>
    <mergeCell ref="D11:G11"/>
    <mergeCell ref="A13:C13"/>
    <mergeCell ref="D13:E13"/>
    <mergeCell ref="F13:G13"/>
  </mergeCells>
  <phoneticPr fontId="0" type="noConversion"/>
  <conditionalFormatting sqref="D14:E14">
    <cfRule type="cellIs" dxfId="3" priority="1" stopIfTrue="1" operator="greaterThan">
      <formula>$F$14</formula>
    </cfRule>
  </conditionalFormatting>
  <conditionalFormatting sqref="F14:G14">
    <cfRule type="cellIs" dxfId="2" priority="2" stopIfTrue="1" operator="lessThan">
      <formula>$D$14</formula>
    </cfRule>
  </conditionalFormatting>
  <conditionalFormatting sqref="A15:D15">
    <cfRule type="cellIs" dxfId="1" priority="3" stopIfTrue="1" operator="greaterThan">
      <formula>$G$14</formula>
    </cfRule>
  </conditionalFormatting>
  <conditionalFormatting sqref="E15">
    <cfRule type="cellIs" dxfId="0" priority="4" stopIfTrue="1" operator="lessThan">
      <formula>$F$14</formula>
    </cfRule>
  </conditionalFormatting>
  <dataValidations count="1">
    <dataValidation type="date" allowBlank="1" showInputMessage="1" showErrorMessage="1" errorTitle="Fehler" error="Das Datum muss zwischen 1.1.2014 und 30.06.2025 liegen" sqref="D14:G14">
      <formula1>41640</formula1>
      <formula2>45838</formula2>
    </dataValidation>
  </dataValidations>
  <pageMargins left="0.78740157499999996" right="0.78740157499999996" top="0.984251969" bottom="0.984251969" header="0.4921259845" footer="0.4921259845"/>
  <pageSetup paperSize="9" orientation="portrait" r:id="rId1"/>
  <headerFooter alignWithMargins="0">
    <oddFooter>&amp;LNotizen&amp;CVersion 13b / Juni 2021&amp;RSeite &amp;P von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4" name="Button_DeleteSheet">
              <controlPr defaultSize="0" print="0" autoFill="0" autoPict="0" macro="[0]!ScratchPad_DeleteSheet">
                <anchor moveWithCells="1">
                  <from>
                    <xdr:col>7</xdr:col>
                    <xdr:colOff>137160</xdr:colOff>
                    <xdr:row>2</xdr:row>
                    <xdr:rowOff>7620</xdr:rowOff>
                  </from>
                  <to>
                    <xdr:col>8</xdr:col>
                    <xdr:colOff>548640</xdr:colOff>
                    <xdr:row>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0" r:id="rId5" name="Button_CreateScratchPadSheet">
              <controlPr defaultSize="0" print="0" autoFill="0" autoPict="0" macro="[0]!Button_CreateScratchPadSheet_OnClick">
                <anchor moveWithCells="1">
                  <from>
                    <xdr:col>7</xdr:col>
                    <xdr:colOff>137160</xdr:colOff>
                    <xdr:row>6</xdr:row>
                    <xdr:rowOff>7620</xdr:rowOff>
                  </from>
                  <to>
                    <xdr:col>8</xdr:col>
                    <xdr:colOff>548640</xdr:colOff>
                    <xdr:row>8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Gehaltsgrenzen"/>
  <dimension ref="A1:H79"/>
  <sheetViews>
    <sheetView showGridLines="0" workbookViewId="0">
      <selection activeCell="G68" sqref="G68"/>
    </sheetView>
  </sheetViews>
  <sheetFormatPr baseColWidth="10" defaultRowHeight="13.2" x14ac:dyDescent="0.25"/>
  <cols>
    <col min="3" max="4" width="15" customWidth="1"/>
    <col min="6" max="6" width="11.5546875" bestFit="1" customWidth="1"/>
  </cols>
  <sheetData>
    <row r="1" spans="1:6" ht="12.75" customHeight="1" x14ac:dyDescent="0.25">
      <c r="A1" s="690">
        <v>2021</v>
      </c>
      <c r="B1" s="690" t="s">
        <v>596</v>
      </c>
      <c r="C1" s="690" t="s">
        <v>597</v>
      </c>
      <c r="D1" s="690"/>
    </row>
    <row r="2" spans="1:6" ht="12.75" customHeight="1" x14ac:dyDescent="0.25">
      <c r="A2" s="690" t="s">
        <v>598</v>
      </c>
      <c r="B2" s="690" t="s">
        <v>599</v>
      </c>
      <c r="C2" s="690" t="s">
        <v>600</v>
      </c>
      <c r="D2" s="690"/>
    </row>
    <row r="3" spans="1:6" ht="12.75" customHeight="1" x14ac:dyDescent="0.25">
      <c r="A3" s="563">
        <v>2007</v>
      </c>
      <c r="B3" s="691">
        <v>64120.14</v>
      </c>
      <c r="C3" s="692">
        <v>53760</v>
      </c>
      <c r="D3" s="692">
        <f t="shared" ref="D3:D17" si="0">B3/14</f>
        <v>4580.01</v>
      </c>
      <c r="E3" s="691">
        <f t="shared" ref="E3:E17" si="1">C3/14</f>
        <v>3840</v>
      </c>
    </row>
    <row r="4" spans="1:6" ht="12.75" customHeight="1" x14ac:dyDescent="0.25">
      <c r="A4" s="563">
        <v>2008</v>
      </c>
      <c r="B4" s="691">
        <v>65829.600000000006</v>
      </c>
      <c r="C4" s="692">
        <v>55020</v>
      </c>
      <c r="D4" s="692">
        <f t="shared" si="0"/>
        <v>4702.1142857142859</v>
      </c>
      <c r="E4" s="691">
        <f t="shared" si="1"/>
        <v>3930</v>
      </c>
    </row>
    <row r="5" spans="1:6" ht="12.75" customHeight="1" x14ac:dyDescent="0.25">
      <c r="A5" s="563">
        <v>2009</v>
      </c>
      <c r="B5" s="691">
        <v>68166.820000000007</v>
      </c>
      <c r="C5" s="692">
        <v>56280</v>
      </c>
      <c r="D5" s="692">
        <f t="shared" si="0"/>
        <v>4869.0585714285717</v>
      </c>
      <c r="E5" s="691">
        <f t="shared" si="1"/>
        <v>4020</v>
      </c>
    </row>
    <row r="6" spans="1:6" ht="12.75" customHeight="1" x14ac:dyDescent="0.25">
      <c r="A6" s="563">
        <v>2010</v>
      </c>
      <c r="B6" s="691">
        <v>68858.89</v>
      </c>
      <c r="C6" s="692">
        <v>57540</v>
      </c>
      <c r="D6" s="692">
        <f t="shared" si="0"/>
        <v>4918.4921428571424</v>
      </c>
      <c r="E6" s="691">
        <f t="shared" si="1"/>
        <v>4110</v>
      </c>
    </row>
    <row r="7" spans="1:6" ht="12.75" customHeight="1" x14ac:dyDescent="0.25">
      <c r="A7" s="563">
        <v>2011</v>
      </c>
      <c r="B7" s="691">
        <v>69450</v>
      </c>
      <c r="C7" s="692">
        <v>58800</v>
      </c>
      <c r="D7" s="692">
        <f t="shared" si="0"/>
        <v>4960.7142857142853</v>
      </c>
      <c r="E7" s="691">
        <f t="shared" si="1"/>
        <v>4200</v>
      </c>
    </row>
    <row r="8" spans="1:6" ht="12.75" customHeight="1" x14ac:dyDescent="0.25">
      <c r="A8" s="563">
        <v>2012</v>
      </c>
      <c r="B8" s="691">
        <v>71290</v>
      </c>
      <c r="C8" s="692">
        <v>59220</v>
      </c>
      <c r="D8" s="692">
        <f t="shared" si="0"/>
        <v>5092.1428571428569</v>
      </c>
      <c r="E8" s="691">
        <f t="shared" si="1"/>
        <v>4230</v>
      </c>
    </row>
    <row r="9" spans="1:6" ht="12.75" customHeight="1" x14ac:dyDescent="0.25">
      <c r="A9" s="563">
        <v>2013</v>
      </c>
      <c r="B9" s="691">
        <v>71280</v>
      </c>
      <c r="C9" s="692">
        <v>62160</v>
      </c>
      <c r="D9" s="692">
        <f t="shared" si="0"/>
        <v>5091.4285714285716</v>
      </c>
      <c r="E9" s="691">
        <f t="shared" si="1"/>
        <v>4440</v>
      </c>
    </row>
    <row r="10" spans="1:6" ht="12.75" customHeight="1" x14ac:dyDescent="0.25">
      <c r="A10" s="563">
        <v>2014</v>
      </c>
      <c r="B10" s="691">
        <v>72380</v>
      </c>
      <c r="C10" s="691">
        <v>63420</v>
      </c>
      <c r="D10" s="691">
        <f t="shared" si="0"/>
        <v>5170</v>
      </c>
      <c r="E10" s="691">
        <f t="shared" si="1"/>
        <v>4530</v>
      </c>
    </row>
    <row r="11" spans="1:6" ht="12.75" customHeight="1" x14ac:dyDescent="0.25">
      <c r="A11" s="563">
        <v>2015</v>
      </c>
      <c r="B11" s="691">
        <v>73670</v>
      </c>
      <c r="C11" s="691">
        <v>65100</v>
      </c>
      <c r="D11" s="691">
        <f t="shared" si="0"/>
        <v>5262.1428571428569</v>
      </c>
      <c r="E11" s="691">
        <f t="shared" si="1"/>
        <v>4650</v>
      </c>
    </row>
    <row r="12" spans="1:6" ht="12.75" customHeight="1" x14ac:dyDescent="0.25">
      <c r="A12" s="563">
        <v>2016</v>
      </c>
      <c r="B12" s="691">
        <v>74870</v>
      </c>
      <c r="C12" s="691">
        <v>68040</v>
      </c>
      <c r="D12" s="691">
        <f t="shared" si="0"/>
        <v>5347.8571428571431</v>
      </c>
      <c r="E12" s="691">
        <f t="shared" si="1"/>
        <v>4860</v>
      </c>
    </row>
    <row r="13" spans="1:6" ht="12.75" customHeight="1" x14ac:dyDescent="0.25">
      <c r="A13" s="563">
        <v>2017</v>
      </c>
      <c r="B13" s="691">
        <v>77610</v>
      </c>
      <c r="C13" s="691">
        <v>69720</v>
      </c>
      <c r="D13" s="691">
        <f t="shared" si="0"/>
        <v>5543.5714285714284</v>
      </c>
      <c r="E13" s="691">
        <f t="shared" si="1"/>
        <v>4980</v>
      </c>
    </row>
    <row r="14" spans="1:6" ht="12.75" customHeight="1" x14ac:dyDescent="0.25">
      <c r="A14" s="563">
        <v>2018</v>
      </c>
      <c r="B14" s="691">
        <v>79320</v>
      </c>
      <c r="C14" s="691">
        <v>71820</v>
      </c>
      <c r="D14" s="691">
        <f t="shared" si="0"/>
        <v>5665.7142857142853</v>
      </c>
      <c r="E14" s="691">
        <f t="shared" si="1"/>
        <v>5130</v>
      </c>
      <c r="F14" s="693"/>
    </row>
    <row r="15" spans="1:6" ht="12.75" customHeight="1" x14ac:dyDescent="0.25">
      <c r="A15" s="563">
        <v>2019</v>
      </c>
      <c r="B15" s="691">
        <v>81570</v>
      </c>
      <c r="C15" s="694">
        <v>73080</v>
      </c>
      <c r="D15" s="691">
        <f t="shared" si="0"/>
        <v>5826.4285714285716</v>
      </c>
      <c r="E15" s="694">
        <f t="shared" si="1"/>
        <v>5220</v>
      </c>
    </row>
    <row r="16" spans="1:6" ht="12.75" customHeight="1" x14ac:dyDescent="0.25">
      <c r="A16" s="563">
        <v>2020</v>
      </c>
      <c r="B16" s="691">
        <v>83410</v>
      </c>
      <c r="C16" s="694">
        <f>5370*14</f>
        <v>75180</v>
      </c>
      <c r="D16" s="691">
        <f t="shared" si="0"/>
        <v>5957.8571428571431</v>
      </c>
      <c r="E16" s="694">
        <f t="shared" si="1"/>
        <v>5370</v>
      </c>
    </row>
    <row r="17" spans="1:8" ht="12.75" customHeight="1" x14ac:dyDescent="0.25">
      <c r="A17" s="563">
        <v>2021</v>
      </c>
      <c r="B17" s="691">
        <v>84620</v>
      </c>
      <c r="C17" s="694">
        <v>77777</v>
      </c>
      <c r="D17" s="691">
        <f t="shared" si="0"/>
        <v>6044.2857142857147</v>
      </c>
      <c r="E17" s="694">
        <f t="shared" si="1"/>
        <v>5555.5</v>
      </c>
    </row>
    <row r="18" spans="1:8" ht="12.75" customHeight="1" x14ac:dyDescent="0.25">
      <c r="A18" s="563">
        <v>2022</v>
      </c>
      <c r="B18" s="695">
        <v>100000</v>
      </c>
      <c r="C18" s="693">
        <v>80000</v>
      </c>
      <c r="D18" s="693"/>
      <c r="E18" s="693">
        <f>C18/14</f>
        <v>5714.2857142857147</v>
      </c>
    </row>
    <row r="19" spans="1:8" ht="12.75" customHeight="1" x14ac:dyDescent="0.25">
      <c r="A19" s="563">
        <v>2023</v>
      </c>
      <c r="B19" s="695">
        <v>100000</v>
      </c>
      <c r="C19" s="693">
        <v>80000</v>
      </c>
      <c r="D19" s="693"/>
      <c r="E19" s="693">
        <f>C19/14</f>
        <v>5714.2857142857147</v>
      </c>
    </row>
    <row r="20" spans="1:8" ht="12.75" customHeight="1" x14ac:dyDescent="0.25">
      <c r="A20" s="563"/>
      <c r="B20" s="695"/>
      <c r="C20" s="693"/>
      <c r="D20" s="693"/>
    </row>
    <row r="21" spans="1:8" ht="12.75" customHeight="1" x14ac:dyDescent="0.25">
      <c r="A21" s="563" t="s">
        <v>601</v>
      </c>
      <c r="B21" s="695"/>
      <c r="C21" s="693"/>
      <c r="D21" s="693"/>
    </row>
    <row r="22" spans="1:8" ht="12.75" customHeight="1" x14ac:dyDescent="0.25">
      <c r="A22" s="563" t="s">
        <v>602</v>
      </c>
      <c r="B22" s="695"/>
      <c r="C22" s="693"/>
      <c r="D22" s="693"/>
    </row>
    <row r="23" spans="1:8" ht="12.75" customHeight="1" x14ac:dyDescent="0.25"/>
    <row r="24" spans="1:8" ht="12.75" customHeight="1" x14ac:dyDescent="0.25">
      <c r="A24" t="s">
        <v>603</v>
      </c>
    </row>
    <row r="25" spans="1:8" ht="12.75" customHeight="1" x14ac:dyDescent="0.25">
      <c r="B25" s="696" t="s">
        <v>604</v>
      </c>
    </row>
    <row r="26" spans="1:8" ht="12.75" customHeight="1" x14ac:dyDescent="0.25">
      <c r="A26" s="563" t="s">
        <v>605</v>
      </c>
      <c r="B26" t="s">
        <v>606</v>
      </c>
      <c r="F26" s="690" t="s">
        <v>607</v>
      </c>
      <c r="G26" s="690" t="s">
        <v>608</v>
      </c>
      <c r="H26" s="690" t="s">
        <v>609</v>
      </c>
    </row>
    <row r="27" spans="1:8" ht="12.75" customHeight="1" x14ac:dyDescent="0.25">
      <c r="A27" s="295">
        <v>39083</v>
      </c>
      <c r="B27" s="295">
        <v>39447</v>
      </c>
      <c r="C27" s="296">
        <v>3065.4</v>
      </c>
      <c r="E27">
        <v>2007</v>
      </c>
      <c r="F27" s="296">
        <f>12*C27</f>
        <v>36784.800000000003</v>
      </c>
      <c r="G27" s="296">
        <f t="shared" ref="G27:G35" si="2">F27*14/12</f>
        <v>42915.600000000006</v>
      </c>
      <c r="H27" s="697">
        <f t="shared" ref="H27:H35" si="3">B3/G27</f>
        <v>1.4940986494421606</v>
      </c>
    </row>
    <row r="28" spans="1:8" ht="12.75" customHeight="1" x14ac:dyDescent="0.25">
      <c r="A28" s="295">
        <v>39448</v>
      </c>
      <c r="B28" s="295">
        <v>39813</v>
      </c>
      <c r="C28" s="296">
        <v>3148.2</v>
      </c>
      <c r="D28" s="697"/>
      <c r="E28">
        <v>2008</v>
      </c>
      <c r="F28" s="296">
        <f>12*C28</f>
        <v>37778.399999999994</v>
      </c>
      <c r="G28" s="296">
        <f t="shared" si="2"/>
        <v>44074.799999999988</v>
      </c>
      <c r="H28" s="697">
        <f t="shared" si="3"/>
        <v>1.4935881728334564</v>
      </c>
    </row>
    <row r="29" spans="1:8" ht="12.75" customHeight="1" x14ac:dyDescent="0.25">
      <c r="A29" s="295">
        <v>39814</v>
      </c>
      <c r="B29" s="295">
        <v>40178</v>
      </c>
      <c r="C29" s="296">
        <v>3260</v>
      </c>
      <c r="D29" s="697"/>
      <c r="E29">
        <v>2009</v>
      </c>
      <c r="F29" s="296">
        <f>12*C29</f>
        <v>39120</v>
      </c>
      <c r="G29" s="296">
        <f t="shared" si="2"/>
        <v>45640</v>
      </c>
      <c r="H29" s="697">
        <f t="shared" si="3"/>
        <v>1.4935762489044699</v>
      </c>
    </row>
    <row r="30" spans="1:8" ht="12.75" customHeight="1" x14ac:dyDescent="0.25">
      <c r="A30" s="295">
        <v>40179</v>
      </c>
      <c r="B30" s="295">
        <v>40543</v>
      </c>
      <c r="C30" s="296">
        <v>3293.3</v>
      </c>
      <c r="D30" s="697"/>
      <c r="E30">
        <v>2010</v>
      </c>
      <c r="F30" s="296">
        <f>12*C30</f>
        <v>39519.600000000006</v>
      </c>
      <c r="G30" s="296">
        <f t="shared" si="2"/>
        <v>46106.200000000012</v>
      </c>
      <c r="H30" s="697">
        <f t="shared" si="3"/>
        <v>1.4934843903856745</v>
      </c>
    </row>
    <row r="31" spans="1:8" ht="12.75" customHeight="1" x14ac:dyDescent="0.25">
      <c r="A31" s="295">
        <v>40544</v>
      </c>
      <c r="B31" s="295">
        <v>40939</v>
      </c>
      <c r="C31" s="296">
        <v>3321.3</v>
      </c>
      <c r="D31" s="697"/>
      <c r="E31">
        <v>2011</v>
      </c>
      <c r="F31" s="296">
        <f>12*C31</f>
        <v>39855.600000000006</v>
      </c>
      <c r="G31" s="296">
        <f t="shared" si="2"/>
        <v>46498.200000000012</v>
      </c>
      <c r="H31" s="697">
        <f t="shared" si="3"/>
        <v>1.4936062041111264</v>
      </c>
    </row>
    <row r="32" spans="1:8" ht="12.75" customHeight="1" x14ac:dyDescent="0.25">
      <c r="A32" s="295">
        <v>40940</v>
      </c>
      <c r="B32" s="295">
        <v>41698</v>
      </c>
      <c r="C32" s="296">
        <v>3417.4</v>
      </c>
      <c r="D32" s="697"/>
      <c r="E32">
        <v>2012</v>
      </c>
      <c r="F32" s="296">
        <f>C31+11*C32</f>
        <v>40912.700000000004</v>
      </c>
      <c r="G32" s="296">
        <f t="shared" si="2"/>
        <v>47731.483333333337</v>
      </c>
      <c r="H32" s="697">
        <f t="shared" si="3"/>
        <v>1.4935634726066547</v>
      </c>
    </row>
    <row r="33" spans="1:8" ht="12.75" customHeight="1" x14ac:dyDescent="0.25">
      <c r="A33" s="295">
        <v>41699</v>
      </c>
      <c r="B33" s="295">
        <v>42046</v>
      </c>
      <c r="C33" s="296">
        <v>3479.7</v>
      </c>
      <c r="D33" s="697"/>
      <c r="E33">
        <v>2013</v>
      </c>
      <c r="F33" s="296">
        <f>12*C32</f>
        <v>41008.800000000003</v>
      </c>
      <c r="G33" s="296">
        <f t="shared" si="2"/>
        <v>47843.600000000006</v>
      </c>
      <c r="H33" s="697">
        <f t="shared" si="3"/>
        <v>1.4898544423914586</v>
      </c>
    </row>
    <row r="34" spans="1:8" ht="12.75" customHeight="1" x14ac:dyDescent="0.25">
      <c r="A34" s="295">
        <v>42047</v>
      </c>
      <c r="C34" s="296">
        <v>3479.7</v>
      </c>
      <c r="D34" s="697"/>
      <c r="E34">
        <v>2014</v>
      </c>
      <c r="F34" s="296">
        <f>2*C32+10*C33</f>
        <v>41631.800000000003</v>
      </c>
      <c r="G34" s="296">
        <f t="shared" si="2"/>
        <v>48570.433333333342</v>
      </c>
      <c r="H34" s="697">
        <f t="shared" si="3"/>
        <v>1.4902070052219696</v>
      </c>
    </row>
    <row r="35" spans="1:8" ht="12.75" customHeight="1" x14ac:dyDescent="0.25">
      <c r="E35">
        <v>2015</v>
      </c>
      <c r="F35" s="296">
        <f>1.4*C33+10.6*C34</f>
        <v>41756.400000000001</v>
      </c>
      <c r="G35" s="296">
        <f t="shared" si="2"/>
        <v>48715.799999999996</v>
      </c>
      <c r="H35" s="697">
        <f t="shared" si="3"/>
        <v>1.5122403819705312</v>
      </c>
    </row>
    <row r="36" spans="1:8" ht="12.75" customHeight="1" x14ac:dyDescent="0.25">
      <c r="E36">
        <v>2016</v>
      </c>
    </row>
    <row r="37" spans="1:8" ht="12.75" customHeight="1" x14ac:dyDescent="0.25">
      <c r="A37" t="s">
        <v>610</v>
      </c>
    </row>
    <row r="38" spans="1:8" ht="12.75" customHeight="1" x14ac:dyDescent="0.25"/>
    <row r="39" spans="1:8" ht="12.75" customHeight="1" x14ac:dyDescent="0.25">
      <c r="A39" t="s">
        <v>611</v>
      </c>
    </row>
    <row r="40" spans="1:8" ht="12.75" customHeight="1" x14ac:dyDescent="0.25">
      <c r="A40" t="s">
        <v>612</v>
      </c>
    </row>
    <row r="41" spans="1:8" ht="12.75" customHeight="1" x14ac:dyDescent="0.25">
      <c r="A41" t="s">
        <v>613</v>
      </c>
    </row>
    <row r="42" spans="1:8" ht="12.75" customHeight="1" x14ac:dyDescent="0.25"/>
    <row r="43" spans="1:8" ht="12.75" customHeight="1" x14ac:dyDescent="0.25">
      <c r="A43" t="s">
        <v>614</v>
      </c>
    </row>
    <row r="44" spans="1:8" ht="12.75" customHeight="1" x14ac:dyDescent="0.25">
      <c r="B44" s="696" t="s">
        <v>615</v>
      </c>
    </row>
    <row r="45" spans="1:8" ht="12.75" customHeight="1" x14ac:dyDescent="0.25"/>
    <row r="46" spans="1:8" ht="12.75" customHeight="1" x14ac:dyDescent="0.25">
      <c r="A46" t="s">
        <v>616</v>
      </c>
    </row>
    <row r="47" spans="1:8" ht="12.75" customHeight="1" x14ac:dyDescent="0.25">
      <c r="B47" t="s">
        <v>617</v>
      </c>
    </row>
    <row r="48" spans="1:8" ht="12.75" customHeight="1" x14ac:dyDescent="0.25"/>
    <row r="49" spans="1:1" ht="12.75" customHeight="1" x14ac:dyDescent="0.25">
      <c r="A49">
        <v>2007</v>
      </c>
    </row>
    <row r="50" spans="1:1" ht="12.75" customHeight="1" x14ac:dyDescent="0.25">
      <c r="A50">
        <v>2008</v>
      </c>
    </row>
    <row r="51" spans="1:1" ht="12.75" customHeight="1" x14ac:dyDescent="0.25">
      <c r="A51">
        <v>2009</v>
      </c>
    </row>
    <row r="52" spans="1:1" ht="12.75" customHeight="1" x14ac:dyDescent="0.25">
      <c r="A52">
        <v>2010</v>
      </c>
    </row>
    <row r="53" spans="1:1" ht="12.75" customHeight="1" x14ac:dyDescent="0.25">
      <c r="A53">
        <v>2011</v>
      </c>
    </row>
    <row r="54" spans="1:1" ht="12.75" customHeight="1" x14ac:dyDescent="0.25">
      <c r="A54">
        <v>2012</v>
      </c>
    </row>
    <row r="55" spans="1:1" ht="12.75" customHeight="1" x14ac:dyDescent="0.25">
      <c r="A55">
        <v>2013</v>
      </c>
    </row>
    <row r="56" spans="1:1" ht="12.75" customHeight="1" x14ac:dyDescent="0.25">
      <c r="A56">
        <v>2014</v>
      </c>
    </row>
    <row r="57" spans="1:1" ht="12.75" customHeight="1" x14ac:dyDescent="0.25">
      <c r="A57">
        <v>2015</v>
      </c>
    </row>
    <row r="58" spans="1:1" ht="12.75" customHeight="1" x14ac:dyDescent="0.25">
      <c r="A58">
        <v>2016</v>
      </c>
    </row>
    <row r="60" spans="1:1" x14ac:dyDescent="0.25">
      <c r="A60" s="407" t="s">
        <v>618</v>
      </c>
    </row>
    <row r="61" spans="1:1" x14ac:dyDescent="0.25">
      <c r="A61" s="696" t="s">
        <v>619</v>
      </c>
    </row>
    <row r="62" spans="1:1" x14ac:dyDescent="0.25">
      <c r="A62" s="696" t="s">
        <v>620</v>
      </c>
    </row>
    <row r="63" spans="1:1" x14ac:dyDescent="0.25">
      <c r="A63" s="696"/>
    </row>
    <row r="65" spans="1:8" x14ac:dyDescent="0.25">
      <c r="A65" s="698" t="s">
        <v>621</v>
      </c>
    </row>
    <row r="66" spans="1:8" x14ac:dyDescent="0.25">
      <c r="D66" s="699" t="s">
        <v>622</v>
      </c>
      <c r="E66" s="699" t="s">
        <v>623</v>
      </c>
      <c r="F66" s="699" t="s">
        <v>624</v>
      </c>
    </row>
    <row r="67" spans="1:8" x14ac:dyDescent="0.25">
      <c r="A67" s="700" t="s">
        <v>625</v>
      </c>
      <c r="D67" s="296">
        <v>4113.2</v>
      </c>
      <c r="E67">
        <v>14</v>
      </c>
      <c r="F67" s="296">
        <f>D67*E67</f>
        <v>57584.799999999996</v>
      </c>
      <c r="G67" s="296"/>
    </row>
    <row r="68" spans="1:8" x14ac:dyDescent="0.25">
      <c r="A68" t="s">
        <v>626</v>
      </c>
      <c r="D68" s="296">
        <v>182.4</v>
      </c>
      <c r="E68">
        <v>14</v>
      </c>
      <c r="F68" s="296">
        <f>D68*E68</f>
        <v>2553.6</v>
      </c>
    </row>
    <row r="69" spans="1:8" x14ac:dyDescent="0.25">
      <c r="A69" t="s">
        <v>627</v>
      </c>
      <c r="D69" s="296">
        <f>SUM(D67:D68)</f>
        <v>4295.5999999999995</v>
      </c>
      <c r="F69" s="296">
        <f>SUM(F67:F68)</f>
        <v>60138.399999999994</v>
      </c>
    </row>
    <row r="70" spans="1:8" x14ac:dyDescent="0.25">
      <c r="D70" s="296"/>
      <c r="F70" s="296"/>
    </row>
    <row r="71" spans="1:8" x14ac:dyDescent="0.25">
      <c r="A71" s="700" t="s">
        <v>628</v>
      </c>
      <c r="D71" s="296"/>
      <c r="F71" s="296"/>
      <c r="G71" s="296"/>
    </row>
    <row r="72" spans="1:8" x14ac:dyDescent="0.25">
      <c r="A72" t="s">
        <v>629</v>
      </c>
      <c r="C72" s="701">
        <v>3.5349999999999999E-2</v>
      </c>
      <c r="D72" s="296">
        <f>C72*D$69</f>
        <v>151.84945999999997</v>
      </c>
      <c r="E72">
        <v>14</v>
      </c>
      <c r="F72" s="296">
        <f>D72*E72</f>
        <v>2125.8924399999996</v>
      </c>
    </row>
    <row r="73" spans="1:8" x14ac:dyDescent="0.25">
      <c r="A73" t="s">
        <v>630</v>
      </c>
      <c r="C73" s="701">
        <v>5.0000000000000001E-3</v>
      </c>
      <c r="D73" s="296">
        <f>C73*D$69</f>
        <v>21.477999999999998</v>
      </c>
      <c r="E73">
        <v>12</v>
      </c>
      <c r="F73" s="296">
        <f>D73*E73</f>
        <v>257.73599999999999</v>
      </c>
    </row>
    <row r="74" spans="1:8" x14ac:dyDescent="0.25">
      <c r="A74" t="s">
        <v>631</v>
      </c>
      <c r="C74" s="701">
        <v>4.7000000000000002E-3</v>
      </c>
      <c r="D74" s="296">
        <f>C74*D$69</f>
        <v>20.189319999999999</v>
      </c>
      <c r="E74">
        <v>12</v>
      </c>
      <c r="F74" s="296">
        <f>D74*E74</f>
        <v>242.27184</v>
      </c>
    </row>
    <row r="75" spans="1:8" x14ac:dyDescent="0.25">
      <c r="A75" t="s">
        <v>632</v>
      </c>
      <c r="C75" s="701">
        <v>3.9E-2</v>
      </c>
      <c r="D75" s="296">
        <f>C75*D$69</f>
        <v>167.52839999999998</v>
      </c>
      <c r="E75">
        <v>12</v>
      </c>
      <c r="F75" s="296">
        <f>D75*E75</f>
        <v>2010.3407999999997</v>
      </c>
      <c r="G75" s="296"/>
    </row>
    <row r="76" spans="1:8" x14ac:dyDescent="0.25">
      <c r="A76" t="s">
        <v>633</v>
      </c>
      <c r="C76" s="701">
        <v>0.33</v>
      </c>
      <c r="D76" s="296">
        <f>C76*D$69</f>
        <v>1417.5479999999998</v>
      </c>
      <c r="E76">
        <v>14</v>
      </c>
      <c r="F76" s="296">
        <f>D76*E76</f>
        <v>19845.671999999999</v>
      </c>
      <c r="H76" s="296"/>
    </row>
    <row r="77" spans="1:8" x14ac:dyDescent="0.25">
      <c r="A77" t="s">
        <v>634</v>
      </c>
      <c r="F77" s="296">
        <f>SUM(F72:F76)</f>
        <v>24481.913079999998</v>
      </c>
    </row>
    <row r="79" spans="1:8" x14ac:dyDescent="0.25">
      <c r="A79" s="698" t="s">
        <v>635</v>
      </c>
      <c r="B79" s="698"/>
      <c r="C79" s="698"/>
      <c r="D79" s="698"/>
      <c r="E79" s="698"/>
      <c r="F79" s="702">
        <f>ROUND(F69+F77,0)</f>
        <v>84620</v>
      </c>
    </row>
  </sheetData>
  <sheetProtection password="C749" sheet="1" objects="1" scenarios="1"/>
  <phoneticPr fontId="0" type="noConversion"/>
  <hyperlinks>
    <hyperlink ref="B25" r:id="rId1"/>
    <hyperlink ref="B44" r:id="rId2"/>
    <hyperlink ref="A61" r:id="rId3"/>
    <hyperlink ref="A62" r:id="rId4"/>
  </hyperlinks>
  <pageMargins left="0.78740157499999996" right="0.78740157499999996" top="0.984251969" bottom="0.984251969" header="0.4921259845" footer="0.4921259845"/>
  <pageSetup paperSize="9" orientation="portrait" r:id="rId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Zahlungsantrag1">
    <pageSetUpPr autoPageBreaks="0" fitToPage="1"/>
  </sheetPr>
  <dimension ref="A1:AN239"/>
  <sheetViews>
    <sheetView showGridLines="0" tabSelected="1" zoomScaleNormal="100" zoomScaleSheetLayoutView="100" workbookViewId="0">
      <selection activeCell="A12" sqref="A12:W12"/>
    </sheetView>
  </sheetViews>
  <sheetFormatPr baseColWidth="10" defaultColWidth="2.44140625" defaultRowHeight="7.5" customHeight="1" x14ac:dyDescent="0.25"/>
  <cols>
    <col min="1" max="31" width="2.44140625" style="2"/>
    <col min="32" max="32" width="2.44140625" style="2" customWidth="1"/>
    <col min="33" max="39" width="2.44140625" style="2"/>
    <col min="40" max="40" width="8.88671875" style="1" hidden="1" customWidth="1"/>
    <col min="41" max="16384" width="2.44140625" style="1"/>
  </cols>
  <sheetData>
    <row r="1" spans="1:40" ht="7.5" customHeight="1" x14ac:dyDescent="0.25">
      <c r="A1" s="712"/>
      <c r="B1" s="712"/>
      <c r="C1" s="712"/>
      <c r="D1" s="712"/>
      <c r="E1" s="712"/>
      <c r="F1" s="712"/>
      <c r="G1" s="712"/>
      <c r="H1" s="712"/>
      <c r="I1" s="712"/>
      <c r="J1" s="713" t="s">
        <v>0</v>
      </c>
      <c r="K1" s="714"/>
      <c r="L1" s="714"/>
      <c r="M1" s="714"/>
      <c r="N1" s="715"/>
      <c r="O1" s="715"/>
      <c r="P1" s="715"/>
      <c r="Q1" s="715"/>
      <c r="R1" s="715"/>
      <c r="S1" s="715"/>
      <c r="T1" s="715"/>
      <c r="U1" s="715"/>
      <c r="V1" s="715"/>
      <c r="W1" s="715"/>
      <c r="X1" s="715"/>
      <c r="Y1" s="715"/>
      <c r="Z1" s="715"/>
      <c r="AA1" s="715"/>
      <c r="AB1" s="715"/>
      <c r="AC1" s="715"/>
      <c r="AD1" s="715"/>
      <c r="AE1" s="715"/>
      <c r="AF1" s="715"/>
      <c r="AG1" s="715"/>
      <c r="AH1" s="715"/>
      <c r="AI1" s="715"/>
      <c r="AJ1" s="715"/>
      <c r="AK1" s="715"/>
      <c r="AL1" s="715"/>
      <c r="AM1" s="715"/>
    </row>
    <row r="2" spans="1:40" ht="7.5" customHeight="1" x14ac:dyDescent="0.25">
      <c r="A2" s="712"/>
      <c r="B2" s="712"/>
      <c r="C2" s="712"/>
      <c r="D2" s="712"/>
      <c r="E2" s="712"/>
      <c r="F2" s="712"/>
      <c r="G2" s="712"/>
      <c r="H2" s="712"/>
      <c r="I2" s="712"/>
      <c r="J2" s="713" t="s">
        <v>1</v>
      </c>
      <c r="K2" s="714"/>
      <c r="L2" s="714"/>
      <c r="M2" s="714"/>
      <c r="N2" s="715"/>
      <c r="O2" s="715"/>
      <c r="P2" s="715"/>
      <c r="Q2" s="715"/>
      <c r="R2" s="715"/>
      <c r="S2" s="715"/>
      <c r="T2" s="715"/>
      <c r="U2" s="715"/>
      <c r="V2" s="715"/>
      <c r="W2" s="715"/>
      <c r="X2" s="715"/>
      <c r="Y2" s="715"/>
      <c r="Z2" s="715"/>
      <c r="AA2" s="715"/>
      <c r="AB2" s="715"/>
      <c r="AC2" s="715"/>
      <c r="AD2" s="715"/>
      <c r="AE2" s="715"/>
      <c r="AF2" s="715"/>
      <c r="AG2" s="715"/>
      <c r="AH2" s="715"/>
      <c r="AI2" s="715"/>
      <c r="AJ2" s="715"/>
      <c r="AK2" s="715"/>
      <c r="AL2" s="715"/>
      <c r="AM2" s="715"/>
      <c r="AN2" s="1" t="str">
        <f>VLOOKUP(PaymAppl_IntentCode,ProjectTypeSponsors,2)</f>
        <v>BMLRT/LE1420/LD/EU</v>
      </c>
    </row>
    <row r="3" spans="1:40" ht="7.5" customHeight="1" x14ac:dyDescent="0.25">
      <c r="A3" s="712"/>
      <c r="B3" s="712"/>
      <c r="C3" s="712"/>
      <c r="D3" s="712"/>
      <c r="E3" s="712"/>
      <c r="F3" s="712"/>
      <c r="G3" s="712"/>
      <c r="H3" s="712"/>
      <c r="I3" s="712"/>
      <c r="J3" s="713" t="s">
        <v>2</v>
      </c>
      <c r="K3" s="714"/>
      <c r="L3" s="714"/>
      <c r="M3" s="714"/>
      <c r="N3" s="715"/>
      <c r="O3" s="715"/>
      <c r="P3" s="715"/>
      <c r="Q3" s="715"/>
      <c r="R3" s="715"/>
      <c r="S3" s="715"/>
      <c r="T3" s="715"/>
      <c r="U3" s="715"/>
      <c r="V3" s="715"/>
      <c r="W3" s="715"/>
      <c r="X3" s="715"/>
      <c r="Y3" s="715"/>
      <c r="Z3" s="715"/>
      <c r="AA3" s="715"/>
      <c r="AB3" s="715"/>
      <c r="AC3" s="715"/>
      <c r="AD3" s="715"/>
      <c r="AE3" s="715"/>
      <c r="AF3" s="715"/>
      <c r="AG3" s="715"/>
      <c r="AH3" s="715"/>
      <c r="AI3" s="715"/>
      <c r="AJ3" s="715"/>
      <c r="AK3" s="715"/>
      <c r="AL3" s="715"/>
      <c r="AM3" s="715"/>
      <c r="AN3" s="1" t="s">
        <v>3</v>
      </c>
    </row>
    <row r="4" spans="1:40" ht="7.5" customHeight="1" x14ac:dyDescent="0.25">
      <c r="A4" s="712"/>
      <c r="B4" s="712"/>
      <c r="C4" s="712"/>
      <c r="D4" s="712"/>
      <c r="E4" s="712"/>
      <c r="F4" s="712"/>
      <c r="G4" s="712"/>
      <c r="H4" s="712"/>
      <c r="I4" s="712"/>
      <c r="J4" s="716" t="s">
        <v>4</v>
      </c>
      <c r="K4" s="714"/>
      <c r="L4" s="714"/>
      <c r="M4" s="714"/>
      <c r="N4" s="715"/>
      <c r="O4" s="715"/>
      <c r="P4" s="715"/>
      <c r="Q4" s="715"/>
      <c r="R4" s="715"/>
      <c r="S4" s="715"/>
      <c r="T4" s="715"/>
      <c r="U4" s="715"/>
      <c r="V4" s="715"/>
      <c r="W4" s="715"/>
      <c r="X4" s="715"/>
      <c r="Y4" s="715"/>
      <c r="Z4" s="715"/>
      <c r="AA4" s="715"/>
      <c r="AB4" s="715"/>
      <c r="AC4" s="715"/>
      <c r="AD4" s="715"/>
      <c r="AE4" s="715"/>
      <c r="AF4" s="715"/>
      <c r="AG4" s="715"/>
      <c r="AH4" s="715"/>
      <c r="AI4" s="715"/>
      <c r="AJ4" s="715"/>
      <c r="AK4" s="715"/>
      <c r="AL4" s="715"/>
      <c r="AM4" s="715"/>
      <c r="AN4" s="1">
        <v>3</v>
      </c>
    </row>
    <row r="5" spans="1:40" ht="7.5" customHeight="1" x14ac:dyDescent="0.25">
      <c r="A5" s="712"/>
      <c r="B5" s="712"/>
      <c r="C5" s="712"/>
      <c r="D5" s="712"/>
      <c r="E5" s="712"/>
      <c r="F5" s="712"/>
      <c r="G5" s="712"/>
      <c r="H5" s="712"/>
      <c r="I5" s="712"/>
      <c r="J5" s="713" t="s">
        <v>5</v>
      </c>
      <c r="K5" s="714"/>
      <c r="L5" s="714"/>
      <c r="M5" s="714"/>
      <c r="N5" s="715"/>
      <c r="O5" s="715"/>
      <c r="P5" s="715"/>
      <c r="Q5" s="715"/>
      <c r="R5" s="715"/>
      <c r="S5" s="715"/>
      <c r="T5" s="715"/>
      <c r="U5" s="715"/>
      <c r="V5" s="715"/>
      <c r="W5" s="715"/>
      <c r="X5" s="715"/>
      <c r="Y5" s="715"/>
      <c r="Z5" s="715"/>
      <c r="AA5" s="715"/>
      <c r="AB5" s="715"/>
      <c r="AC5" s="715"/>
      <c r="AD5" s="715"/>
      <c r="AE5" s="715"/>
      <c r="AF5" s="715"/>
      <c r="AG5" s="715"/>
      <c r="AH5" s="715"/>
      <c r="AI5" s="715"/>
      <c r="AJ5" s="715"/>
      <c r="AK5" s="715"/>
      <c r="AL5" s="715"/>
      <c r="AM5" s="715"/>
      <c r="AN5" s="1" t="s">
        <v>643</v>
      </c>
    </row>
    <row r="6" spans="1:40" ht="7.5" customHeight="1" thickBot="1" x14ac:dyDescent="0.3"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</row>
    <row r="7" spans="1:40" ht="19.5" customHeight="1" x14ac:dyDescent="0.4">
      <c r="A7" s="732" t="s">
        <v>6</v>
      </c>
      <c r="B7" s="733"/>
      <c r="C7" s="733"/>
      <c r="D7" s="733"/>
      <c r="E7" s="733"/>
      <c r="F7" s="733"/>
      <c r="G7" s="733"/>
      <c r="H7" s="733"/>
      <c r="I7" s="733"/>
      <c r="J7" s="733"/>
      <c r="K7" s="733"/>
      <c r="L7" s="733"/>
      <c r="M7" s="733"/>
      <c r="N7" s="733"/>
      <c r="O7" s="733"/>
      <c r="P7" s="733"/>
      <c r="Q7" s="733"/>
      <c r="R7" s="733"/>
      <c r="S7" s="733"/>
      <c r="T7" s="733"/>
      <c r="U7" s="733"/>
      <c r="V7" s="733"/>
      <c r="W7" s="733"/>
      <c r="X7" s="733"/>
      <c r="Y7" s="733"/>
      <c r="Z7" s="733"/>
      <c r="AA7" s="733"/>
      <c r="AB7" s="733"/>
      <c r="AC7" s="733"/>
      <c r="AD7" s="733"/>
      <c r="AE7" s="733"/>
      <c r="AF7" s="733"/>
      <c r="AG7" s="733"/>
      <c r="AH7" s="733"/>
      <c r="AI7" s="733"/>
      <c r="AJ7" s="733"/>
      <c r="AK7" s="733"/>
      <c r="AL7" s="733"/>
      <c r="AM7" s="734"/>
    </row>
    <row r="8" spans="1:40" ht="12" customHeight="1" x14ac:dyDescent="0.25">
      <c r="A8" s="735" t="s">
        <v>636</v>
      </c>
      <c r="B8" s="736"/>
      <c r="C8" s="736"/>
      <c r="D8" s="736"/>
      <c r="E8" s="736"/>
      <c r="F8" s="736"/>
      <c r="G8" s="736"/>
      <c r="H8" s="736"/>
      <c r="I8" s="736"/>
      <c r="J8" s="736"/>
      <c r="K8" s="736"/>
      <c r="L8" s="736"/>
      <c r="M8" s="736"/>
      <c r="N8" s="736"/>
      <c r="O8" s="736"/>
      <c r="P8" s="736"/>
      <c r="Q8" s="736"/>
      <c r="R8" s="736"/>
      <c r="S8" s="736"/>
      <c r="T8" s="736"/>
      <c r="U8" s="736"/>
      <c r="V8" s="736"/>
      <c r="W8" s="736"/>
      <c r="X8" s="736"/>
      <c r="Y8" s="736"/>
      <c r="Z8" s="736"/>
      <c r="AA8" s="736"/>
      <c r="AB8" s="736"/>
      <c r="AC8" s="736"/>
      <c r="AD8" s="736"/>
      <c r="AE8" s="736"/>
      <c r="AF8" s="736"/>
      <c r="AG8" s="736"/>
      <c r="AH8" s="736"/>
      <c r="AI8" s="736"/>
      <c r="AJ8" s="736"/>
      <c r="AK8" s="736"/>
      <c r="AL8" s="736"/>
      <c r="AM8" s="737"/>
    </row>
    <row r="9" spans="1:40" ht="16.5" customHeight="1" thickBot="1" x14ac:dyDescent="0.3">
      <c r="A9" s="738" t="s">
        <v>7</v>
      </c>
      <c r="B9" s="739"/>
      <c r="C9" s="739"/>
      <c r="D9" s="739"/>
      <c r="E9" s="739"/>
      <c r="F9" s="739"/>
      <c r="G9" s="739"/>
      <c r="H9" s="739"/>
      <c r="I9" s="739"/>
      <c r="J9" s="739"/>
      <c r="K9" s="739"/>
      <c r="L9" s="739"/>
      <c r="M9" s="739"/>
      <c r="N9" s="739"/>
      <c r="O9" s="739"/>
      <c r="P9" s="739"/>
      <c r="Q9" s="739"/>
      <c r="R9" s="739"/>
      <c r="S9" s="739"/>
      <c r="T9" s="739"/>
      <c r="U9" s="739"/>
      <c r="V9" s="739"/>
      <c r="W9" s="739"/>
      <c r="X9" s="739"/>
      <c r="Y9" s="739"/>
      <c r="Z9" s="739"/>
      <c r="AA9" s="739"/>
      <c r="AB9" s="739"/>
      <c r="AC9" s="739"/>
      <c r="AD9" s="739"/>
      <c r="AE9" s="739"/>
      <c r="AF9" s="739"/>
      <c r="AG9" s="739"/>
      <c r="AH9" s="739"/>
      <c r="AI9" s="739"/>
      <c r="AJ9" s="739"/>
      <c r="AK9" s="739"/>
      <c r="AL9" s="739"/>
      <c r="AM9" s="740"/>
      <c r="AN9" s="4" t="s">
        <v>8</v>
      </c>
    </row>
    <row r="10" spans="1:40" ht="6" customHeight="1" x14ac:dyDescent="0.25">
      <c r="X10" s="5"/>
    </row>
    <row r="11" spans="1:40" ht="12" customHeight="1" x14ac:dyDescent="0.25">
      <c r="A11" s="741" t="s">
        <v>9</v>
      </c>
      <c r="B11" s="741"/>
      <c r="C11" s="741"/>
      <c r="D11" s="741"/>
      <c r="E11" s="741"/>
      <c r="F11" s="741"/>
      <c r="G11" s="741"/>
      <c r="H11" s="741"/>
      <c r="I11" s="741"/>
      <c r="J11" s="741"/>
      <c r="K11" s="741"/>
      <c r="L11" s="741"/>
      <c r="M11" s="741"/>
      <c r="N11" s="741"/>
      <c r="O11" s="741"/>
      <c r="P11" s="741"/>
      <c r="Q11" s="741"/>
      <c r="R11" s="741"/>
      <c r="S11" s="741"/>
      <c r="T11" s="741"/>
      <c r="U11" s="741"/>
      <c r="V11" s="741"/>
      <c r="W11" s="741"/>
      <c r="X11" s="6"/>
      <c r="Y11" s="742" t="s">
        <v>637</v>
      </c>
      <c r="Z11" s="743"/>
      <c r="AA11" s="743"/>
      <c r="AB11" s="743"/>
      <c r="AC11" s="743"/>
      <c r="AD11" s="743"/>
      <c r="AE11" s="743"/>
      <c r="AF11" s="743"/>
      <c r="AG11" s="743"/>
      <c r="AH11" s="743"/>
      <c r="AI11" s="743"/>
      <c r="AJ11" s="743"/>
      <c r="AK11" s="743"/>
      <c r="AL11" s="743"/>
      <c r="AM11" s="744"/>
    </row>
    <row r="12" spans="1:40" ht="24" customHeight="1" x14ac:dyDescent="0.25">
      <c r="A12" s="717"/>
      <c r="B12" s="718"/>
      <c r="C12" s="718"/>
      <c r="D12" s="718"/>
      <c r="E12" s="718"/>
      <c r="F12" s="718"/>
      <c r="G12" s="718"/>
      <c r="H12" s="718"/>
      <c r="I12" s="718"/>
      <c r="J12" s="718"/>
      <c r="K12" s="718"/>
      <c r="L12" s="718"/>
      <c r="M12" s="718"/>
      <c r="N12" s="718"/>
      <c r="O12" s="718"/>
      <c r="P12" s="718"/>
      <c r="Q12" s="718"/>
      <c r="R12" s="718"/>
      <c r="S12" s="718"/>
      <c r="T12" s="718"/>
      <c r="U12" s="718"/>
      <c r="V12" s="718"/>
      <c r="W12" s="719"/>
      <c r="X12" s="5"/>
      <c r="Y12" s="720"/>
      <c r="Z12" s="721"/>
      <c r="AA12" s="721"/>
      <c r="AB12" s="721"/>
      <c r="AC12" s="721"/>
      <c r="AD12" s="721"/>
      <c r="AE12" s="721"/>
      <c r="AF12" s="721"/>
      <c r="AG12" s="721"/>
      <c r="AH12" s="721"/>
      <c r="AI12" s="721"/>
      <c r="AJ12" s="721"/>
      <c r="AK12" s="721"/>
      <c r="AL12" s="721"/>
      <c r="AM12" s="722"/>
    </row>
    <row r="13" spans="1:40" ht="4.5" customHeight="1" x14ac:dyDescent="0.25">
      <c r="X13" s="5"/>
      <c r="Y13" s="723"/>
      <c r="Z13" s="721"/>
      <c r="AA13" s="721"/>
      <c r="AB13" s="721"/>
      <c r="AC13" s="721"/>
      <c r="AD13" s="721"/>
      <c r="AE13" s="721"/>
      <c r="AF13" s="721"/>
      <c r="AG13" s="721"/>
      <c r="AH13" s="721"/>
      <c r="AI13" s="721"/>
      <c r="AJ13" s="721"/>
      <c r="AK13" s="721"/>
      <c r="AL13" s="721"/>
      <c r="AM13" s="722"/>
    </row>
    <row r="14" spans="1:40" ht="12" customHeight="1" x14ac:dyDescent="0.25">
      <c r="A14" s="727" t="s">
        <v>10</v>
      </c>
      <c r="B14" s="727"/>
      <c r="C14" s="727"/>
      <c r="D14" s="727"/>
      <c r="E14" s="727"/>
      <c r="F14" s="727"/>
      <c r="G14" s="727"/>
      <c r="H14" s="727"/>
      <c r="I14" s="727"/>
      <c r="J14" s="727"/>
      <c r="K14" s="727"/>
      <c r="L14" s="727"/>
      <c r="M14" s="727"/>
      <c r="N14" s="727"/>
      <c r="O14" s="727"/>
      <c r="P14" s="727"/>
      <c r="X14" s="5"/>
      <c r="Y14" s="723"/>
      <c r="Z14" s="721"/>
      <c r="AA14" s="721"/>
      <c r="AB14" s="721"/>
      <c r="AC14" s="721"/>
      <c r="AD14" s="721"/>
      <c r="AE14" s="721"/>
      <c r="AF14" s="721"/>
      <c r="AG14" s="721"/>
      <c r="AH14" s="721"/>
      <c r="AI14" s="721"/>
      <c r="AJ14" s="721"/>
      <c r="AK14" s="721"/>
      <c r="AL14" s="721"/>
      <c r="AM14" s="722"/>
    </row>
    <row r="15" spans="1:40" ht="4.5" customHeight="1" x14ac:dyDescent="0.25">
      <c r="A15" s="1"/>
      <c r="Y15" s="723"/>
      <c r="Z15" s="721"/>
      <c r="AA15" s="721"/>
      <c r="AB15" s="721"/>
      <c r="AC15" s="721"/>
      <c r="AD15" s="721"/>
      <c r="AE15" s="721"/>
      <c r="AF15" s="721"/>
      <c r="AG15" s="721"/>
      <c r="AH15" s="721"/>
      <c r="AI15" s="721"/>
      <c r="AJ15" s="721"/>
      <c r="AK15" s="721"/>
      <c r="AL15" s="721"/>
      <c r="AM15" s="722"/>
    </row>
    <row r="16" spans="1:40" ht="15" customHeight="1" x14ac:dyDescent="0.25">
      <c r="A16" s="748"/>
      <c r="B16" s="748"/>
      <c r="C16" s="748"/>
      <c r="D16" s="748"/>
      <c r="E16" s="748"/>
      <c r="F16" s="748"/>
      <c r="G16" s="748"/>
      <c r="H16" s="749"/>
      <c r="I16" s="750"/>
      <c r="J16" s="751"/>
      <c r="K16" s="752"/>
      <c r="N16" s="712"/>
      <c r="O16" s="712"/>
      <c r="P16" s="712"/>
      <c r="Q16" s="712"/>
      <c r="R16" s="712"/>
      <c r="S16" s="712"/>
      <c r="T16" s="712"/>
      <c r="U16" s="712"/>
      <c r="Y16" s="723"/>
      <c r="Z16" s="721"/>
      <c r="AA16" s="721"/>
      <c r="AB16" s="721"/>
      <c r="AC16" s="721"/>
      <c r="AD16" s="721"/>
      <c r="AE16" s="721"/>
      <c r="AF16" s="721"/>
      <c r="AG16" s="721"/>
      <c r="AH16" s="721"/>
      <c r="AI16" s="721"/>
      <c r="AJ16" s="721"/>
      <c r="AK16" s="721"/>
      <c r="AL16" s="721"/>
      <c r="AM16" s="722"/>
      <c r="AN16" s="4">
        <v>1</v>
      </c>
    </row>
    <row r="17" spans="1:40" ht="4.5" customHeight="1" x14ac:dyDescent="0.25">
      <c r="A17" s="1"/>
      <c r="Y17" s="723"/>
      <c r="Z17" s="721"/>
      <c r="AA17" s="721"/>
      <c r="AB17" s="721"/>
      <c r="AC17" s="721"/>
      <c r="AD17" s="721"/>
      <c r="AE17" s="721"/>
      <c r="AF17" s="721"/>
      <c r="AG17" s="721"/>
      <c r="AH17" s="721"/>
      <c r="AI17" s="721"/>
      <c r="AJ17" s="721"/>
      <c r="AK17" s="721"/>
      <c r="AL17" s="721"/>
      <c r="AM17" s="722"/>
    </row>
    <row r="18" spans="1:40" ht="15" customHeight="1" x14ac:dyDescent="0.25">
      <c r="A18" s="728" t="s">
        <v>11</v>
      </c>
      <c r="B18" s="728"/>
      <c r="C18" s="728"/>
      <c r="D18" s="728"/>
      <c r="E18" s="728"/>
      <c r="F18" s="728"/>
      <c r="G18" s="728"/>
      <c r="H18" s="728"/>
      <c r="I18" s="728"/>
      <c r="J18" s="728"/>
      <c r="K18" s="728"/>
      <c r="L18" s="728"/>
      <c r="M18" s="728"/>
      <c r="N18" s="728"/>
      <c r="P18" s="729"/>
      <c r="Q18" s="730"/>
      <c r="R18" s="731"/>
      <c r="Y18" s="724"/>
      <c r="Z18" s="725"/>
      <c r="AA18" s="725"/>
      <c r="AB18" s="725"/>
      <c r="AC18" s="725"/>
      <c r="AD18" s="725"/>
      <c r="AE18" s="725"/>
      <c r="AF18" s="725"/>
      <c r="AG18" s="725"/>
      <c r="AH18" s="725"/>
      <c r="AI18" s="725"/>
      <c r="AJ18" s="725"/>
      <c r="AK18" s="725"/>
      <c r="AL18" s="725"/>
      <c r="AM18" s="726"/>
      <c r="AN18" s="1" t="str">
        <f>IF(PaymAppl_PartialPaymSelect=1,IF(TRIM(PaymAppl_PartialPaymID)="",""," / TZ " &amp; TRIM(PaymAppl_PartialPaymID))," / EndZ")</f>
        <v/>
      </c>
    </row>
    <row r="19" spans="1:40" s="3" customFormat="1" ht="3.75" customHeight="1" x14ac:dyDescent="0.25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</row>
    <row r="20" spans="1:40" ht="18" customHeight="1" x14ac:dyDescent="0.25">
      <c r="A20" s="745" t="s">
        <v>12</v>
      </c>
      <c r="B20" s="746"/>
      <c r="C20" s="746"/>
      <c r="D20" s="746"/>
      <c r="E20" s="746"/>
      <c r="F20" s="746"/>
      <c r="G20" s="746"/>
      <c r="H20" s="746"/>
      <c r="I20" s="746"/>
      <c r="J20" s="746"/>
      <c r="K20" s="746"/>
      <c r="L20" s="746"/>
      <c r="M20" s="746"/>
      <c r="N20" s="746"/>
      <c r="O20" s="746"/>
      <c r="P20" s="746"/>
      <c r="Q20" s="746"/>
      <c r="R20" s="746"/>
      <c r="S20" s="746"/>
      <c r="T20" s="746"/>
      <c r="U20" s="746"/>
      <c r="V20" s="746"/>
      <c r="W20" s="746"/>
      <c r="X20" s="746"/>
      <c r="Y20" s="746"/>
      <c r="Z20" s="746"/>
      <c r="AA20" s="746"/>
      <c r="AB20" s="746"/>
      <c r="AC20" s="746"/>
      <c r="AD20" s="746"/>
      <c r="AE20" s="746"/>
      <c r="AF20" s="746"/>
      <c r="AG20" s="746"/>
      <c r="AH20" s="746"/>
      <c r="AI20" s="746"/>
      <c r="AJ20" s="746"/>
      <c r="AK20" s="746"/>
      <c r="AL20" s="746"/>
      <c r="AM20" s="747"/>
    </row>
    <row r="21" spans="1:40" s="3" customFormat="1" ht="3.75" customHeight="1" x14ac:dyDescent="0.25">
      <c r="A21" s="10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2"/>
    </row>
    <row r="22" spans="1:40" s="3" customFormat="1" ht="18" customHeight="1" x14ac:dyDescent="0.25">
      <c r="A22" s="776" t="s">
        <v>13</v>
      </c>
      <c r="B22" s="777"/>
      <c r="C22" s="777"/>
      <c r="D22" s="777"/>
      <c r="E22" s="777"/>
      <c r="F22" s="777"/>
      <c r="G22" s="777"/>
      <c r="H22" s="777"/>
      <c r="I22" s="777"/>
      <c r="J22" s="777"/>
      <c r="K22" s="777"/>
      <c r="L22" s="777"/>
      <c r="M22" s="777"/>
      <c r="N22" s="777"/>
      <c r="O22" s="777"/>
      <c r="P22" s="777"/>
      <c r="Q22" s="777"/>
      <c r="R22" s="777"/>
      <c r="S22" s="777"/>
      <c r="T22" s="777"/>
      <c r="U22" s="777"/>
      <c r="V22" s="777"/>
      <c r="W22" s="777"/>
      <c r="X22" s="777"/>
      <c r="Y22" s="777"/>
      <c r="Z22" s="777"/>
      <c r="AA22" s="777"/>
      <c r="AB22" s="777"/>
      <c r="AC22" s="777"/>
      <c r="AD22" s="777"/>
      <c r="AE22" s="777"/>
      <c r="AF22" s="777"/>
      <c r="AG22" s="777"/>
      <c r="AH22" s="777"/>
      <c r="AI22" s="777"/>
      <c r="AJ22" s="777"/>
      <c r="AK22" s="777"/>
      <c r="AL22" s="777"/>
      <c r="AM22" s="778"/>
    </row>
    <row r="23" spans="1:40" s="3" customFormat="1" ht="22.5" customHeight="1" x14ac:dyDescent="0.25">
      <c r="A23" s="779" t="s">
        <v>14</v>
      </c>
      <c r="B23" s="780"/>
      <c r="C23" s="780"/>
      <c r="D23" s="780"/>
      <c r="E23" s="780"/>
      <c r="F23" s="780"/>
      <c r="G23" s="780"/>
      <c r="H23" s="780"/>
      <c r="I23" s="780"/>
      <c r="J23" s="780"/>
      <c r="K23" s="780"/>
      <c r="L23" s="780"/>
      <c r="M23" s="780"/>
      <c r="N23" s="780"/>
      <c r="O23" s="780"/>
      <c r="P23" s="780"/>
      <c r="Q23" s="780"/>
      <c r="R23" s="780"/>
      <c r="S23" s="780"/>
      <c r="T23" s="780"/>
      <c r="U23" s="780"/>
      <c r="V23" s="780"/>
      <c r="W23" s="780"/>
      <c r="X23" s="780"/>
      <c r="Y23" s="780"/>
      <c r="Z23" s="780"/>
      <c r="AA23" s="780"/>
      <c r="AB23" s="780"/>
      <c r="AC23" s="780"/>
      <c r="AD23" s="780"/>
      <c r="AE23" s="780"/>
      <c r="AF23" s="780"/>
      <c r="AG23" s="780"/>
      <c r="AH23" s="780"/>
      <c r="AI23" s="780"/>
      <c r="AJ23" s="780"/>
      <c r="AK23" s="780"/>
      <c r="AL23" s="780"/>
      <c r="AM23" s="781"/>
    </row>
    <row r="24" spans="1:40" ht="3.75" customHeight="1" x14ac:dyDescent="0.25">
      <c r="A24" s="13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4"/>
    </row>
    <row r="25" spans="1:40" ht="24" customHeight="1" x14ac:dyDescent="0.25">
      <c r="A25" s="782" t="s">
        <v>15</v>
      </c>
      <c r="B25" s="783"/>
      <c r="C25" s="783"/>
      <c r="D25" s="783"/>
      <c r="E25" s="783"/>
      <c r="F25" s="783"/>
      <c r="G25" s="783"/>
      <c r="H25" s="783"/>
      <c r="I25" s="783"/>
      <c r="J25" s="783"/>
      <c r="K25" s="783"/>
      <c r="L25" s="783"/>
      <c r="M25" s="784"/>
      <c r="N25" s="784"/>
      <c r="O25" s="784"/>
      <c r="P25" s="784"/>
      <c r="Q25" s="784"/>
      <c r="R25" s="784"/>
      <c r="S25" s="784"/>
      <c r="T25" s="784"/>
      <c r="U25" s="784"/>
      <c r="V25" s="784"/>
      <c r="W25" s="784"/>
      <c r="X25" s="784"/>
      <c r="Y25" s="784"/>
      <c r="Z25" s="784"/>
      <c r="AA25" s="784"/>
      <c r="AB25" s="784"/>
      <c r="AC25" s="784"/>
      <c r="AD25" s="784"/>
      <c r="AE25" s="784"/>
      <c r="AF25" s="784"/>
      <c r="AG25" s="784"/>
      <c r="AH25" s="784"/>
      <c r="AI25" s="784"/>
      <c r="AJ25" s="784"/>
      <c r="AK25" s="784"/>
      <c r="AL25" s="784"/>
      <c r="AM25" s="785"/>
    </row>
    <row r="26" spans="1:40" ht="3.75" customHeight="1" x14ac:dyDescent="0.25">
      <c r="A26" s="15"/>
      <c r="B26" s="1"/>
      <c r="C26" s="16"/>
      <c r="D26" s="16"/>
      <c r="E26" s="16"/>
      <c r="F26" s="16"/>
      <c r="G26" s="3"/>
      <c r="H26" s="3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"/>
      <c r="AM26" s="15"/>
    </row>
    <row r="27" spans="1:40" ht="18" customHeight="1" x14ac:dyDescent="0.25">
      <c r="A27" s="745" t="s">
        <v>638</v>
      </c>
      <c r="B27" s="746"/>
      <c r="C27" s="746"/>
      <c r="D27" s="746"/>
      <c r="E27" s="746"/>
      <c r="F27" s="746"/>
      <c r="G27" s="746"/>
      <c r="H27" s="746"/>
      <c r="I27" s="746"/>
      <c r="J27" s="746"/>
      <c r="K27" s="746"/>
      <c r="L27" s="746"/>
      <c r="M27" s="746"/>
      <c r="N27" s="746"/>
      <c r="O27" s="746"/>
      <c r="P27" s="746"/>
      <c r="Q27" s="746"/>
      <c r="R27" s="746"/>
      <c r="S27" s="746"/>
      <c r="T27" s="746"/>
      <c r="U27" s="746"/>
      <c r="V27" s="746"/>
      <c r="W27" s="746"/>
      <c r="X27" s="746"/>
      <c r="Y27" s="746"/>
      <c r="Z27" s="746"/>
      <c r="AA27" s="746"/>
      <c r="AB27" s="746"/>
      <c r="AC27" s="746"/>
      <c r="AD27" s="746"/>
      <c r="AE27" s="746"/>
      <c r="AF27" s="746"/>
      <c r="AG27" s="746"/>
      <c r="AH27" s="746"/>
      <c r="AI27" s="746"/>
      <c r="AJ27" s="746"/>
      <c r="AK27" s="746"/>
      <c r="AL27" s="746"/>
      <c r="AM27" s="747"/>
      <c r="AN27" s="4">
        <v>1</v>
      </c>
    </row>
    <row r="28" spans="1:40" ht="4.6500000000000004" customHeight="1" x14ac:dyDescent="0.25">
      <c r="A28" s="17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9"/>
      <c r="AH28" s="19"/>
      <c r="AI28" s="19"/>
      <c r="AJ28" s="19"/>
      <c r="AK28" s="19"/>
      <c r="AL28" s="19"/>
      <c r="AM28" s="20"/>
      <c r="AN28" s="4"/>
    </row>
    <row r="29" spans="1:40" ht="19.5" customHeight="1" x14ac:dyDescent="0.25">
      <c r="A29" s="765" t="s">
        <v>16</v>
      </c>
      <c r="B29" s="766"/>
      <c r="C29" s="766"/>
      <c r="D29" s="766"/>
      <c r="E29" s="766"/>
      <c r="F29" s="766"/>
      <c r="G29" s="766"/>
      <c r="H29" s="766"/>
      <c r="I29" s="766"/>
      <c r="J29" s="766"/>
      <c r="K29" s="766"/>
      <c r="L29" s="766"/>
      <c r="M29" s="767"/>
      <c r="N29" s="768"/>
      <c r="O29" s="768"/>
      <c r="P29" s="768"/>
      <c r="Q29" s="768"/>
      <c r="R29" s="768"/>
      <c r="S29" s="768"/>
      <c r="T29" s="768"/>
      <c r="U29" s="768"/>
      <c r="V29" s="769"/>
      <c r="W29" s="21"/>
      <c r="X29" s="770" t="s">
        <v>17</v>
      </c>
      <c r="Y29" s="771"/>
      <c r="Z29" s="771"/>
      <c r="AA29" s="771"/>
      <c r="AB29" s="771"/>
      <c r="AC29" s="771"/>
      <c r="AD29" s="771"/>
      <c r="AE29" s="772"/>
      <c r="AF29" s="773"/>
      <c r="AG29" s="774"/>
      <c r="AH29" s="774"/>
      <c r="AI29" s="774"/>
      <c r="AJ29" s="774"/>
      <c r="AK29" s="774"/>
      <c r="AL29" s="774"/>
      <c r="AM29" s="775"/>
      <c r="AN29" s="4" t="str">
        <f>IF(AN27=1,"Ja","Nein")</f>
        <v>Ja</v>
      </c>
    </row>
    <row r="30" spans="1:40" ht="4.6500000000000004" customHeight="1" x14ac:dyDescent="0.25">
      <c r="A30" s="13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4"/>
      <c r="AN30" s="4"/>
    </row>
    <row r="31" spans="1:40" ht="18" customHeight="1" x14ac:dyDescent="0.25">
      <c r="A31" s="753"/>
      <c r="B31" s="754"/>
      <c r="C31" s="754"/>
      <c r="D31" s="754"/>
      <c r="E31" s="754"/>
      <c r="F31" s="754"/>
      <c r="G31" s="754"/>
      <c r="H31" s="754"/>
      <c r="I31" s="754"/>
      <c r="J31" s="754"/>
      <c r="K31" s="754"/>
      <c r="L31" s="754"/>
      <c r="M31" s="754"/>
      <c r="N31" s="754"/>
      <c r="O31" s="754"/>
      <c r="P31" s="754"/>
      <c r="Q31" s="754"/>
      <c r="R31" s="754"/>
      <c r="S31" s="754"/>
      <c r="T31" s="754"/>
      <c r="U31" s="754"/>
      <c r="V31" s="754"/>
      <c r="W31" s="754"/>
      <c r="X31" s="754"/>
      <c r="Y31" s="754"/>
      <c r="Z31" s="754"/>
      <c r="AA31" s="754"/>
      <c r="AB31" s="754"/>
      <c r="AC31" s="754"/>
      <c r="AD31" s="754"/>
      <c r="AE31" s="754"/>
      <c r="AF31" s="754"/>
      <c r="AG31" s="754"/>
      <c r="AH31" s="754"/>
      <c r="AI31" s="754"/>
      <c r="AJ31" s="754"/>
      <c r="AK31" s="754"/>
      <c r="AL31" s="754"/>
      <c r="AM31" s="755"/>
      <c r="AN31" s="4">
        <v>1</v>
      </c>
    </row>
    <row r="32" spans="1:40" s="3" customFormat="1" ht="18" customHeight="1" x14ac:dyDescent="0.25">
      <c r="A32" s="22"/>
      <c r="B32" s="756" t="s">
        <v>18</v>
      </c>
      <c r="C32" s="757"/>
      <c r="D32" s="757"/>
      <c r="E32" s="757"/>
      <c r="F32" s="757"/>
      <c r="G32" s="757"/>
      <c r="H32" s="758"/>
      <c r="I32" s="759"/>
      <c r="J32" s="760"/>
      <c r="K32" s="760"/>
      <c r="L32" s="760"/>
      <c r="M32" s="760"/>
      <c r="N32" s="760"/>
      <c r="O32" s="760"/>
      <c r="P32" s="760"/>
      <c r="Q32" s="760"/>
      <c r="R32" s="760"/>
      <c r="S32" s="760"/>
      <c r="T32" s="760"/>
      <c r="U32" s="760"/>
      <c r="V32" s="760"/>
      <c r="W32" s="760"/>
      <c r="X32" s="760"/>
      <c r="Y32" s="761"/>
      <c r="Z32" s="9"/>
      <c r="AA32" s="762" t="s">
        <v>19</v>
      </c>
      <c r="AB32" s="763"/>
      <c r="AC32" s="763"/>
      <c r="AD32" s="763"/>
      <c r="AE32" s="764"/>
      <c r="AF32" s="23"/>
      <c r="AG32" s="23"/>
      <c r="AH32" s="23"/>
      <c r="AI32" s="23"/>
      <c r="AJ32" s="23"/>
      <c r="AK32" s="23"/>
      <c r="AL32" s="23"/>
      <c r="AM32" s="24"/>
      <c r="AN32" s="25" t="str">
        <f>TRIM(PaymAppl_IndividualName)</f>
        <v/>
      </c>
    </row>
    <row r="33" spans="1:40" s="3" customFormat="1" ht="4.6500000000000004" customHeight="1" x14ac:dyDescent="0.25">
      <c r="A33" s="22"/>
      <c r="B33" s="26"/>
      <c r="C33" s="26"/>
      <c r="D33" s="26"/>
      <c r="E33" s="26"/>
      <c r="F33" s="26"/>
      <c r="G33" s="26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X33" s="9"/>
      <c r="Y33" s="9"/>
      <c r="Z33" s="9"/>
      <c r="AA33" s="9"/>
      <c r="AB33" s="9"/>
      <c r="AC33" s="9"/>
      <c r="AD33" s="9"/>
      <c r="AE33" s="9"/>
      <c r="AF33" s="28"/>
      <c r="AG33" s="16"/>
      <c r="AH33" s="16"/>
      <c r="AI33" s="16"/>
      <c r="AJ33" s="16"/>
      <c r="AK33" s="16"/>
      <c r="AL33" s="16"/>
      <c r="AM33" s="29"/>
      <c r="AN33" s="25"/>
    </row>
    <row r="34" spans="1:40" ht="18" customHeight="1" x14ac:dyDescent="0.25">
      <c r="A34" s="753"/>
      <c r="B34" s="754"/>
      <c r="C34" s="754"/>
      <c r="D34" s="754"/>
      <c r="E34" s="754"/>
      <c r="F34" s="754"/>
      <c r="G34" s="754"/>
      <c r="H34" s="754"/>
      <c r="I34" s="754"/>
      <c r="J34" s="754"/>
      <c r="K34" s="754"/>
      <c r="L34" s="754"/>
      <c r="M34" s="754"/>
      <c r="N34" s="754"/>
      <c r="O34" s="754"/>
      <c r="P34" s="754"/>
      <c r="Q34" s="754"/>
      <c r="R34" s="754"/>
      <c r="S34" s="754"/>
      <c r="T34" s="754"/>
      <c r="U34" s="754"/>
      <c r="V34" s="754"/>
      <c r="W34" s="754"/>
      <c r="X34" s="754"/>
      <c r="Y34" s="754"/>
      <c r="Z34" s="754"/>
      <c r="AA34" s="754"/>
      <c r="AB34" s="754"/>
      <c r="AC34" s="754"/>
      <c r="AD34" s="754"/>
      <c r="AE34" s="754"/>
      <c r="AF34" s="754"/>
      <c r="AG34" s="754"/>
      <c r="AH34" s="754"/>
      <c r="AI34" s="754"/>
      <c r="AJ34" s="754"/>
      <c r="AK34" s="754"/>
      <c r="AL34" s="754"/>
      <c r="AM34" s="755"/>
      <c r="AN34" s="4"/>
    </row>
    <row r="35" spans="1:40" s="3" customFormat="1" ht="18" customHeight="1" x14ac:dyDescent="0.25">
      <c r="A35" s="22"/>
      <c r="B35" s="795" t="s">
        <v>18</v>
      </c>
      <c r="C35" s="795"/>
      <c r="D35" s="795"/>
      <c r="E35" s="795"/>
      <c r="F35" s="795"/>
      <c r="G35" s="795"/>
      <c r="H35" s="795"/>
      <c r="I35" s="786"/>
      <c r="J35" s="786"/>
      <c r="K35" s="786"/>
      <c r="L35" s="786"/>
      <c r="M35" s="786"/>
      <c r="N35" s="786"/>
      <c r="O35" s="786"/>
      <c r="P35" s="786"/>
      <c r="Q35" s="786"/>
      <c r="R35" s="786"/>
      <c r="S35" s="786"/>
      <c r="T35" s="786"/>
      <c r="U35" s="786"/>
      <c r="V35" s="786"/>
      <c r="W35" s="786"/>
      <c r="X35" s="786"/>
      <c r="Y35" s="786"/>
      <c r="Z35" s="9"/>
      <c r="AA35" s="762" t="s">
        <v>19</v>
      </c>
      <c r="AB35" s="763"/>
      <c r="AC35" s="763"/>
      <c r="AD35" s="763"/>
      <c r="AE35" s="764"/>
      <c r="AF35" s="23"/>
      <c r="AG35" s="23"/>
      <c r="AH35" s="23"/>
      <c r="AI35" s="23"/>
      <c r="AJ35" s="23"/>
      <c r="AK35" s="23"/>
      <c r="AL35" s="23"/>
      <c r="AM35" s="24"/>
      <c r="AN35" s="25" t="str">
        <f>IF(TRIM(PaymAppl_CoupleNameA)="","???",TRIM(PaymAppl_CoupleNameA))</f>
        <v>???</v>
      </c>
    </row>
    <row r="36" spans="1:40" s="3" customFormat="1" ht="4.6500000000000004" customHeight="1" x14ac:dyDescent="0.25">
      <c r="A36" s="22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8"/>
      <c r="P36" s="16"/>
      <c r="Q36" s="16"/>
      <c r="R36" s="16"/>
      <c r="S36" s="16"/>
      <c r="T36" s="16"/>
      <c r="U36" s="16"/>
      <c r="V36" s="16"/>
      <c r="X36" s="26"/>
      <c r="Y36" s="26"/>
      <c r="Z36" s="26"/>
      <c r="AA36" s="26"/>
      <c r="AB36" s="26"/>
      <c r="AC36" s="26"/>
      <c r="AD36" s="26"/>
      <c r="AE36" s="26"/>
      <c r="AF36" s="28"/>
      <c r="AG36" s="28"/>
      <c r="AH36" s="28"/>
      <c r="AI36" s="28"/>
      <c r="AJ36" s="28"/>
      <c r="AK36" s="28"/>
      <c r="AL36" s="28"/>
      <c r="AM36" s="30"/>
      <c r="AN36" s="25"/>
    </row>
    <row r="37" spans="1:40" s="3" customFormat="1" ht="18" customHeight="1" x14ac:dyDescent="0.25">
      <c r="A37" s="22"/>
      <c r="B37" s="797" t="s">
        <v>18</v>
      </c>
      <c r="C37" s="797"/>
      <c r="D37" s="797"/>
      <c r="E37" s="797"/>
      <c r="F37" s="797"/>
      <c r="G37" s="797"/>
      <c r="H37" s="797"/>
      <c r="I37" s="786"/>
      <c r="J37" s="786"/>
      <c r="K37" s="786"/>
      <c r="L37" s="786"/>
      <c r="M37" s="786"/>
      <c r="N37" s="786"/>
      <c r="O37" s="786"/>
      <c r="P37" s="786"/>
      <c r="Q37" s="786"/>
      <c r="R37" s="786"/>
      <c r="S37" s="786"/>
      <c r="T37" s="786"/>
      <c r="U37" s="786"/>
      <c r="V37" s="786"/>
      <c r="W37" s="786"/>
      <c r="X37" s="786"/>
      <c r="Y37" s="786"/>
      <c r="Z37" s="9"/>
      <c r="AA37" s="762" t="s">
        <v>19</v>
      </c>
      <c r="AB37" s="763"/>
      <c r="AC37" s="763"/>
      <c r="AD37" s="763"/>
      <c r="AE37" s="764"/>
      <c r="AF37" s="23"/>
      <c r="AG37" s="23"/>
      <c r="AH37" s="23"/>
      <c r="AI37" s="23"/>
      <c r="AJ37" s="23"/>
      <c r="AK37" s="23"/>
      <c r="AL37" s="23"/>
      <c r="AM37" s="24"/>
      <c r="AN37" s="25" t="str">
        <f>IF(TRIM(PaymAppl_CoupleNameB)="","???",TRIM(PaymAppl_CoupleNameB))</f>
        <v>???</v>
      </c>
    </row>
    <row r="38" spans="1:40" s="3" customFormat="1" ht="4.6500000000000004" customHeight="1" x14ac:dyDescent="0.25">
      <c r="A38" s="22"/>
      <c r="B38" s="9"/>
      <c r="C38" s="9"/>
      <c r="D38" s="9"/>
      <c r="E38" s="9"/>
      <c r="F38" s="9"/>
      <c r="G38" s="9"/>
      <c r="H38" s="26"/>
      <c r="I38" s="26"/>
      <c r="J38" s="26"/>
      <c r="K38" s="26"/>
      <c r="L38" s="26"/>
      <c r="M38" s="26"/>
      <c r="N38" s="26"/>
      <c r="O38" s="28"/>
      <c r="P38" s="16"/>
      <c r="Q38" s="16"/>
      <c r="R38" s="16"/>
      <c r="S38" s="16"/>
      <c r="T38" s="16"/>
      <c r="U38" s="16"/>
      <c r="V38" s="16"/>
      <c r="X38" s="26"/>
      <c r="Y38" s="26"/>
      <c r="Z38" s="26"/>
      <c r="AA38" s="26"/>
      <c r="AB38" s="26"/>
      <c r="AC38" s="26"/>
      <c r="AD38" s="26"/>
      <c r="AE38" s="26"/>
      <c r="AF38" s="28"/>
      <c r="AG38" s="16"/>
      <c r="AH38" s="16"/>
      <c r="AI38" s="16"/>
      <c r="AJ38" s="16"/>
      <c r="AK38" s="16"/>
      <c r="AL38" s="16"/>
      <c r="AM38" s="29"/>
      <c r="AN38" s="25"/>
    </row>
    <row r="39" spans="1:40" ht="18" customHeight="1" x14ac:dyDescent="0.25">
      <c r="A39" s="792" t="s">
        <v>20</v>
      </c>
      <c r="B39" s="793"/>
      <c r="C39" s="793"/>
      <c r="D39" s="793"/>
      <c r="E39" s="793"/>
      <c r="F39" s="793"/>
      <c r="G39" s="793"/>
      <c r="H39" s="793"/>
      <c r="I39" s="793"/>
      <c r="J39" s="793"/>
      <c r="K39" s="793"/>
      <c r="L39" s="793"/>
      <c r="M39" s="793"/>
      <c r="N39" s="793"/>
      <c r="O39" s="793"/>
      <c r="P39" s="793"/>
      <c r="Q39" s="793"/>
      <c r="R39" s="793"/>
      <c r="S39" s="793"/>
      <c r="T39" s="793"/>
      <c r="U39" s="793"/>
      <c r="V39" s="793"/>
      <c r="W39" s="793"/>
      <c r="X39" s="793"/>
      <c r="Y39" s="793"/>
      <c r="Z39" s="793"/>
      <c r="AA39" s="793"/>
      <c r="AB39" s="793"/>
      <c r="AC39" s="793"/>
      <c r="AD39" s="793"/>
      <c r="AE39" s="793"/>
      <c r="AF39" s="793"/>
      <c r="AG39" s="793"/>
      <c r="AH39" s="793"/>
      <c r="AI39" s="793"/>
      <c r="AJ39" s="793"/>
      <c r="AK39" s="793"/>
      <c r="AL39" s="793"/>
      <c r="AM39" s="794"/>
      <c r="AN39" s="4"/>
    </row>
    <row r="40" spans="1:40" ht="18" customHeight="1" x14ac:dyDescent="0.25">
      <c r="A40" s="31"/>
      <c r="B40" s="795" t="s">
        <v>21</v>
      </c>
      <c r="C40" s="795"/>
      <c r="D40" s="795"/>
      <c r="E40" s="795"/>
      <c r="F40" s="795"/>
      <c r="G40" s="795"/>
      <c r="H40" s="795"/>
      <c r="I40" s="786"/>
      <c r="J40" s="786"/>
      <c r="K40" s="786"/>
      <c r="L40" s="786"/>
      <c r="M40" s="786"/>
      <c r="N40" s="786"/>
      <c r="O40" s="786"/>
      <c r="P40" s="786"/>
      <c r="Q40" s="786"/>
      <c r="R40" s="786"/>
      <c r="S40" s="786"/>
      <c r="T40" s="786"/>
      <c r="U40" s="786"/>
      <c r="V40" s="786"/>
      <c r="W40" s="786"/>
      <c r="X40" s="786"/>
      <c r="Y40" s="786"/>
      <c r="Z40" s="786"/>
      <c r="AA40" s="786"/>
      <c r="AB40" s="786"/>
      <c r="AC40" s="786"/>
      <c r="AD40" s="786"/>
      <c r="AE40" s="786"/>
      <c r="AF40" s="786"/>
      <c r="AG40" s="786"/>
      <c r="AH40" s="786"/>
      <c r="AI40" s="786"/>
      <c r="AJ40" s="786"/>
      <c r="AK40" s="786"/>
      <c r="AL40" s="786"/>
      <c r="AM40" s="796"/>
      <c r="AN40" s="4" t="str">
        <f>TRIM(PaymAppl_LegalEntityName)</f>
        <v/>
      </c>
    </row>
    <row r="41" spans="1:40" ht="4.6500000000000004" customHeight="1" x14ac:dyDescent="0.25">
      <c r="A41" s="31"/>
      <c r="B41" s="32"/>
      <c r="C41" s="32"/>
      <c r="D41" s="32"/>
      <c r="E41" s="32"/>
      <c r="F41" s="26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1"/>
      <c r="AJ41" s="1"/>
      <c r="AK41" s="1"/>
      <c r="AL41" s="1"/>
      <c r="AM41" s="14"/>
      <c r="AN41" s="4"/>
    </row>
    <row r="42" spans="1:40" ht="18" customHeight="1" x14ac:dyDescent="0.25">
      <c r="A42" s="33"/>
      <c r="B42" s="795" t="s">
        <v>22</v>
      </c>
      <c r="C42" s="795"/>
      <c r="D42" s="795"/>
      <c r="E42" s="795"/>
      <c r="F42" s="795"/>
      <c r="G42" s="795"/>
      <c r="H42" s="795"/>
      <c r="I42" s="786"/>
      <c r="J42" s="786"/>
      <c r="K42" s="786"/>
      <c r="L42" s="786"/>
      <c r="M42" s="786"/>
      <c r="N42" s="786"/>
      <c r="O42" s="786"/>
      <c r="P42" s="786"/>
      <c r="Q42" s="786"/>
      <c r="R42" s="786"/>
      <c r="S42" s="786"/>
      <c r="T42" s="786"/>
      <c r="U42" s="786"/>
      <c r="V42" s="786"/>
      <c r="W42" s="786"/>
      <c r="X42" s="786"/>
      <c r="Y42" s="786"/>
      <c r="Z42" s="34"/>
      <c r="AA42" s="787" t="s">
        <v>23</v>
      </c>
      <c r="AB42" s="787"/>
      <c r="AC42" s="787"/>
      <c r="AD42" s="787"/>
      <c r="AE42" s="787"/>
      <c r="AF42" s="788"/>
      <c r="AG42" s="789"/>
      <c r="AH42" s="790"/>
      <c r="AI42" s="790"/>
      <c r="AJ42" s="790"/>
      <c r="AK42" s="790"/>
      <c r="AL42" s="790"/>
      <c r="AM42" s="791"/>
      <c r="AN42" s="4"/>
    </row>
    <row r="43" spans="1:40" s="3" customFormat="1" ht="4.5" customHeight="1" x14ac:dyDescent="0.25">
      <c r="A43" s="819"/>
      <c r="B43" s="820"/>
      <c r="C43" s="820"/>
      <c r="D43" s="820"/>
      <c r="E43" s="820"/>
      <c r="F43" s="820"/>
      <c r="G43" s="820"/>
      <c r="H43" s="820"/>
      <c r="I43" s="820"/>
      <c r="J43" s="820"/>
      <c r="K43" s="820"/>
      <c r="L43" s="820"/>
      <c r="M43" s="820"/>
      <c r="N43" s="820"/>
      <c r="O43" s="820"/>
      <c r="P43" s="820"/>
      <c r="Q43" s="820"/>
      <c r="R43" s="820"/>
      <c r="S43" s="820"/>
      <c r="T43" s="820"/>
      <c r="U43" s="820"/>
      <c r="V43" s="820"/>
      <c r="W43" s="820"/>
      <c r="X43" s="820"/>
      <c r="Y43" s="820"/>
      <c r="Z43" s="820"/>
      <c r="AA43" s="820"/>
      <c r="AB43" s="820"/>
      <c r="AC43" s="820"/>
      <c r="AD43" s="820"/>
      <c r="AE43" s="820"/>
      <c r="AF43" s="820"/>
      <c r="AG43" s="820"/>
      <c r="AH43" s="820"/>
      <c r="AI43" s="820"/>
      <c r="AJ43" s="820"/>
      <c r="AK43" s="820"/>
      <c r="AL43" s="820"/>
      <c r="AM43" s="821"/>
      <c r="AN43" s="25"/>
    </row>
    <row r="44" spans="1:40" s="3" customFormat="1" ht="18" customHeight="1" x14ac:dyDescent="0.25">
      <c r="A44" s="822"/>
      <c r="B44" s="820"/>
      <c r="C44" s="820"/>
      <c r="D44" s="820"/>
      <c r="E44" s="820"/>
      <c r="F44" s="820"/>
      <c r="G44" s="820"/>
      <c r="H44" s="820"/>
      <c r="I44" s="820"/>
      <c r="J44" s="820"/>
      <c r="K44" s="820"/>
      <c r="L44" s="820"/>
      <c r="M44" s="820"/>
      <c r="N44" s="820"/>
      <c r="O44" s="820"/>
      <c r="P44" s="820"/>
      <c r="Q44" s="820"/>
      <c r="R44" s="820"/>
      <c r="S44" s="820"/>
      <c r="T44" s="820"/>
      <c r="U44" s="820"/>
      <c r="V44" s="820"/>
      <c r="W44" s="820"/>
      <c r="X44" s="820"/>
      <c r="Y44" s="820"/>
      <c r="Z44" s="820"/>
      <c r="AA44" s="820"/>
      <c r="AB44" s="820"/>
      <c r="AC44" s="820"/>
      <c r="AD44" s="820"/>
      <c r="AE44" s="820"/>
      <c r="AF44" s="820"/>
      <c r="AG44" s="820"/>
      <c r="AH44" s="820"/>
      <c r="AI44" s="820"/>
      <c r="AJ44" s="820"/>
      <c r="AK44" s="820"/>
      <c r="AL44" s="820"/>
      <c r="AM44" s="821"/>
      <c r="AN44" s="25"/>
    </row>
    <row r="45" spans="1:40" ht="18" customHeight="1" x14ac:dyDescent="0.25">
      <c r="A45" s="33"/>
      <c r="B45" s="758" t="s">
        <v>24</v>
      </c>
      <c r="C45" s="795"/>
      <c r="D45" s="795"/>
      <c r="E45" s="795"/>
      <c r="F45" s="795"/>
      <c r="G45" s="795"/>
      <c r="H45" s="795"/>
      <c r="I45" s="786"/>
      <c r="J45" s="786"/>
      <c r="K45" s="786"/>
      <c r="L45" s="786"/>
      <c r="M45" s="786"/>
      <c r="N45" s="786"/>
      <c r="O45" s="786"/>
      <c r="P45" s="786"/>
      <c r="Q45" s="786"/>
      <c r="R45" s="786"/>
      <c r="S45" s="786"/>
      <c r="T45" s="786"/>
      <c r="U45" s="786"/>
      <c r="V45" s="786"/>
      <c r="W45" s="786"/>
      <c r="X45" s="786"/>
      <c r="Y45" s="786"/>
      <c r="Z45" s="786"/>
      <c r="AA45" s="786"/>
      <c r="AB45" s="786"/>
      <c r="AC45" s="786"/>
      <c r="AD45" s="786"/>
      <c r="AE45" s="786"/>
      <c r="AF45" s="786"/>
      <c r="AG45" s="786"/>
      <c r="AH45" s="786"/>
      <c r="AI45" s="786"/>
      <c r="AJ45" s="786"/>
      <c r="AK45" s="786"/>
      <c r="AL45" s="786"/>
      <c r="AM45" s="796"/>
      <c r="AN45" s="1" t="str">
        <f>TRIM(PaymAppl_PersonGroupName)</f>
        <v/>
      </c>
    </row>
    <row r="46" spans="1:40" s="3" customFormat="1" ht="4.6500000000000004" customHeight="1" x14ac:dyDescent="0.25">
      <c r="A46" s="22"/>
      <c r="B46" s="35"/>
      <c r="C46" s="35"/>
      <c r="D46" s="35"/>
      <c r="E46" s="35"/>
      <c r="F46" s="35"/>
      <c r="G46" s="35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9"/>
      <c r="AA46" s="26"/>
      <c r="AB46" s="26"/>
      <c r="AC46" s="26"/>
      <c r="AD46" s="26"/>
      <c r="AE46" s="26"/>
      <c r="AF46" s="28"/>
      <c r="AG46" s="16"/>
      <c r="AH46" s="16"/>
      <c r="AI46" s="16"/>
      <c r="AJ46" s="16"/>
      <c r="AK46" s="16"/>
      <c r="AL46" s="16"/>
      <c r="AM46" s="29"/>
    </row>
    <row r="47" spans="1:40" s="3" customFormat="1" ht="18" customHeight="1" x14ac:dyDescent="0.25">
      <c r="A47" s="22"/>
      <c r="B47" s="795" t="s">
        <v>22</v>
      </c>
      <c r="C47" s="795"/>
      <c r="D47" s="795"/>
      <c r="E47" s="795"/>
      <c r="F47" s="795"/>
      <c r="G47" s="795"/>
      <c r="H47" s="795"/>
      <c r="I47" s="786"/>
      <c r="J47" s="786"/>
      <c r="K47" s="786"/>
      <c r="L47" s="786"/>
      <c r="M47" s="786"/>
      <c r="N47" s="786"/>
      <c r="O47" s="786"/>
      <c r="P47" s="786"/>
      <c r="Q47" s="786"/>
      <c r="R47" s="786"/>
      <c r="S47" s="786"/>
      <c r="T47" s="786"/>
      <c r="U47" s="786"/>
      <c r="V47" s="786"/>
      <c r="W47" s="786"/>
      <c r="X47" s="786"/>
      <c r="Y47" s="786"/>
      <c r="Z47" s="786"/>
      <c r="AA47" s="786"/>
      <c r="AB47" s="786"/>
      <c r="AC47" s="786"/>
      <c r="AD47" s="786"/>
      <c r="AE47" s="786"/>
      <c r="AF47" s="786"/>
      <c r="AG47" s="786"/>
      <c r="AH47" s="786"/>
      <c r="AI47" s="786"/>
      <c r="AJ47" s="786"/>
      <c r="AK47" s="786"/>
      <c r="AL47" s="786"/>
      <c r="AM47" s="796"/>
    </row>
    <row r="48" spans="1:40" s="3" customFormat="1" ht="4.5" customHeight="1" x14ac:dyDescent="0.25">
      <c r="A48" s="22"/>
      <c r="B48" s="35"/>
      <c r="C48" s="35"/>
      <c r="D48" s="35"/>
      <c r="E48" s="35"/>
      <c r="F48" s="35"/>
      <c r="G48" s="35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9"/>
      <c r="AA48" s="26"/>
      <c r="AB48" s="26"/>
      <c r="AC48" s="26"/>
      <c r="AD48" s="26"/>
      <c r="AE48" s="26"/>
      <c r="AF48" s="28"/>
      <c r="AG48" s="16"/>
      <c r="AH48" s="16"/>
      <c r="AI48" s="16"/>
      <c r="AJ48" s="16"/>
      <c r="AK48" s="16"/>
      <c r="AL48" s="16"/>
      <c r="AM48" s="29"/>
    </row>
    <row r="49" spans="1:39" s="3" customFormat="1" ht="18" customHeight="1" x14ac:dyDescent="0.25">
      <c r="A49" s="802" t="s">
        <v>25</v>
      </c>
      <c r="B49" s="803"/>
      <c r="C49" s="803"/>
      <c r="D49" s="803"/>
      <c r="E49" s="803"/>
      <c r="F49" s="803"/>
      <c r="G49" s="803"/>
      <c r="H49" s="803"/>
      <c r="I49" s="804"/>
      <c r="J49" s="804"/>
      <c r="K49" s="804"/>
      <c r="L49" s="804"/>
      <c r="M49" s="804"/>
      <c r="N49" s="804"/>
      <c r="O49" s="804"/>
      <c r="P49" s="804"/>
      <c r="Q49" s="804"/>
      <c r="R49" s="804"/>
      <c r="S49" s="804"/>
      <c r="T49" s="804"/>
      <c r="U49" s="804"/>
      <c r="V49" s="804"/>
      <c r="W49" s="804"/>
      <c r="X49" s="804"/>
      <c r="Y49" s="804"/>
      <c r="Z49" s="27"/>
      <c r="AA49" s="762" t="s">
        <v>19</v>
      </c>
      <c r="AB49" s="763"/>
      <c r="AC49" s="763"/>
      <c r="AD49" s="763"/>
      <c r="AE49" s="764"/>
      <c r="AF49" s="23"/>
      <c r="AG49" s="23"/>
      <c r="AH49" s="23"/>
      <c r="AI49" s="23"/>
      <c r="AJ49" s="23"/>
      <c r="AK49" s="23"/>
      <c r="AL49" s="23"/>
      <c r="AM49" s="24"/>
    </row>
    <row r="50" spans="1:39" s="3" customFormat="1" ht="4.6500000000000004" customHeight="1" x14ac:dyDescent="0.25">
      <c r="A50" s="37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27"/>
      <c r="AA50" s="26"/>
      <c r="AB50" s="26"/>
      <c r="AC50" s="26"/>
      <c r="AD50" s="26"/>
      <c r="AE50" s="26"/>
      <c r="AF50" s="38"/>
      <c r="AG50" s="39"/>
      <c r="AH50" s="39"/>
      <c r="AI50" s="39"/>
      <c r="AJ50" s="39"/>
      <c r="AK50" s="39"/>
      <c r="AL50" s="39"/>
      <c r="AM50" s="40"/>
    </row>
    <row r="51" spans="1:39" s="3" customFormat="1" ht="18" customHeight="1" x14ac:dyDescent="0.25">
      <c r="A51" s="802" t="s">
        <v>25</v>
      </c>
      <c r="B51" s="803"/>
      <c r="C51" s="803"/>
      <c r="D51" s="803"/>
      <c r="E51" s="803"/>
      <c r="F51" s="803"/>
      <c r="G51" s="803"/>
      <c r="H51" s="803"/>
      <c r="I51" s="804"/>
      <c r="J51" s="804"/>
      <c r="K51" s="804"/>
      <c r="L51" s="804"/>
      <c r="M51" s="804"/>
      <c r="N51" s="804"/>
      <c r="O51" s="804"/>
      <c r="P51" s="804"/>
      <c r="Q51" s="804"/>
      <c r="R51" s="804"/>
      <c r="S51" s="804"/>
      <c r="T51" s="804"/>
      <c r="U51" s="804"/>
      <c r="V51" s="804"/>
      <c r="W51" s="804"/>
      <c r="X51" s="804"/>
      <c r="Y51" s="804"/>
      <c r="Z51" s="27"/>
      <c r="AA51" s="762" t="s">
        <v>19</v>
      </c>
      <c r="AB51" s="763"/>
      <c r="AC51" s="763"/>
      <c r="AD51" s="763"/>
      <c r="AE51" s="764"/>
      <c r="AF51" s="23"/>
      <c r="AG51" s="23"/>
      <c r="AH51" s="23"/>
      <c r="AI51" s="23"/>
      <c r="AJ51" s="23"/>
      <c r="AK51" s="23"/>
      <c r="AL51" s="23"/>
      <c r="AM51" s="24"/>
    </row>
    <row r="52" spans="1:39" s="3" customFormat="1" ht="4.6500000000000004" customHeight="1" x14ac:dyDescent="0.25">
      <c r="A52" s="37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27"/>
      <c r="AA52" s="26"/>
      <c r="AB52" s="26"/>
      <c r="AC52" s="26"/>
      <c r="AD52" s="26"/>
      <c r="AE52" s="26"/>
      <c r="AF52" s="38"/>
      <c r="AG52" s="39"/>
      <c r="AH52" s="39"/>
      <c r="AI52" s="39"/>
      <c r="AJ52" s="39"/>
      <c r="AK52" s="39"/>
      <c r="AL52" s="39"/>
      <c r="AM52" s="40"/>
    </row>
    <row r="53" spans="1:39" ht="18" customHeight="1" x14ac:dyDescent="0.25">
      <c r="A53" s="805" t="s">
        <v>26</v>
      </c>
      <c r="B53" s="795"/>
      <c r="C53" s="795"/>
      <c r="D53" s="795"/>
      <c r="E53" s="795"/>
      <c r="F53" s="795"/>
      <c r="G53" s="795"/>
      <c r="H53" s="795"/>
      <c r="I53" s="795"/>
      <c r="J53" s="795"/>
      <c r="K53" s="795"/>
      <c r="L53" s="795"/>
      <c r="M53" s="804"/>
      <c r="N53" s="804"/>
      <c r="O53" s="804"/>
      <c r="P53" s="804"/>
      <c r="Q53" s="804"/>
      <c r="R53" s="804"/>
      <c r="S53" s="804"/>
      <c r="T53" s="804"/>
      <c r="U53" s="804"/>
      <c r="V53" s="804"/>
      <c r="W53" s="804"/>
      <c r="X53" s="804"/>
      <c r="Y53" s="804"/>
      <c r="Z53" s="804"/>
      <c r="AA53" s="804"/>
      <c r="AB53" s="804"/>
      <c r="AC53" s="804"/>
      <c r="AD53" s="804"/>
      <c r="AE53" s="804"/>
      <c r="AF53" s="804"/>
      <c r="AG53" s="804"/>
      <c r="AH53" s="804"/>
      <c r="AI53" s="804"/>
      <c r="AJ53" s="804"/>
      <c r="AK53" s="804"/>
      <c r="AL53" s="804"/>
      <c r="AM53" s="806"/>
    </row>
    <row r="54" spans="1:39" ht="4.6500000000000004" customHeight="1" x14ac:dyDescent="0.25">
      <c r="A54" s="41"/>
      <c r="B54" s="42"/>
      <c r="C54" s="42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4"/>
      <c r="P54" s="8"/>
      <c r="Q54" s="8"/>
      <c r="R54" s="8"/>
      <c r="S54" s="8"/>
      <c r="T54" s="8"/>
      <c r="U54" s="8"/>
      <c r="V54" s="8"/>
      <c r="W54" s="8"/>
      <c r="X54" s="7"/>
      <c r="Y54" s="8"/>
      <c r="Z54" s="8"/>
      <c r="AA54" s="8"/>
      <c r="AB54" s="45"/>
      <c r="AC54" s="45"/>
      <c r="AD54" s="45"/>
      <c r="AE54" s="45"/>
      <c r="AF54" s="8"/>
      <c r="AG54" s="8"/>
      <c r="AH54" s="8"/>
      <c r="AI54" s="8"/>
      <c r="AJ54" s="8"/>
      <c r="AK54" s="8"/>
      <c r="AL54" s="8"/>
      <c r="AM54" s="46"/>
    </row>
    <row r="55" spans="1:39" ht="18" customHeight="1" x14ac:dyDescent="0.25">
      <c r="A55" s="802" t="s">
        <v>27</v>
      </c>
      <c r="B55" s="803"/>
      <c r="C55" s="803"/>
      <c r="D55" s="803"/>
      <c r="E55" s="803"/>
      <c r="F55" s="803"/>
      <c r="G55" s="803"/>
      <c r="H55" s="803"/>
      <c r="I55" s="803"/>
      <c r="J55" s="803"/>
      <c r="K55" s="803"/>
      <c r="L55" s="803"/>
      <c r="M55" s="804"/>
      <c r="N55" s="804"/>
      <c r="O55" s="804"/>
      <c r="P55" s="804"/>
      <c r="Q55" s="804"/>
      <c r="R55" s="804"/>
      <c r="S55" s="804"/>
      <c r="T55" s="804"/>
      <c r="U55" s="804"/>
      <c r="V55" s="804"/>
      <c r="W55" s="804"/>
      <c r="X55" s="804"/>
      <c r="Y55" s="804"/>
      <c r="Z55" s="804"/>
      <c r="AA55" s="804"/>
      <c r="AB55" s="804"/>
      <c r="AC55" s="804"/>
      <c r="AD55" s="804"/>
      <c r="AE55" s="804"/>
      <c r="AF55" s="804"/>
      <c r="AG55" s="804"/>
      <c r="AH55" s="804"/>
      <c r="AI55" s="804"/>
      <c r="AJ55" s="804"/>
      <c r="AK55" s="804"/>
      <c r="AL55" s="804"/>
      <c r="AM55" s="806"/>
    </row>
    <row r="56" spans="1:39" ht="4.6500000000000004" customHeight="1" x14ac:dyDescent="0.25">
      <c r="A56" s="41"/>
      <c r="B56" s="42"/>
      <c r="C56" s="42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4"/>
      <c r="P56" s="8"/>
      <c r="Q56" s="8"/>
      <c r="R56" s="8"/>
      <c r="S56" s="8"/>
      <c r="T56" s="8"/>
      <c r="U56" s="8"/>
      <c r="V56" s="8"/>
      <c r="W56" s="8"/>
      <c r="X56" s="7"/>
      <c r="Y56" s="8"/>
      <c r="Z56" s="8"/>
      <c r="AA56" s="8"/>
      <c r="AB56" s="45"/>
      <c r="AC56" s="45"/>
      <c r="AD56" s="45"/>
      <c r="AE56" s="45"/>
      <c r="AF56" s="8"/>
      <c r="AG56" s="8"/>
      <c r="AH56" s="8"/>
      <c r="AI56" s="8"/>
      <c r="AJ56" s="8"/>
      <c r="AK56" s="8"/>
      <c r="AL56" s="8"/>
      <c r="AM56" s="46"/>
    </row>
    <row r="57" spans="1:39" ht="18" customHeight="1" x14ac:dyDescent="0.25">
      <c r="A57" s="802" t="s">
        <v>28</v>
      </c>
      <c r="B57" s="803"/>
      <c r="C57" s="803"/>
      <c r="D57" s="803"/>
      <c r="E57" s="803"/>
      <c r="F57" s="803"/>
      <c r="G57" s="803"/>
      <c r="H57" s="803"/>
      <c r="I57" s="803"/>
      <c r="J57" s="803"/>
      <c r="K57" s="803"/>
      <c r="L57" s="803"/>
      <c r="M57" s="804"/>
      <c r="N57" s="804"/>
      <c r="O57" s="804"/>
      <c r="P57" s="804"/>
      <c r="Q57" s="804"/>
      <c r="R57" s="804"/>
      <c r="S57" s="804"/>
      <c r="T57" s="804"/>
      <c r="U57" s="804"/>
      <c r="V57" s="804"/>
      <c r="W57" s="804"/>
      <c r="X57" s="804"/>
      <c r="Y57" s="804"/>
      <c r="Z57" s="804"/>
      <c r="AA57" s="804"/>
      <c r="AB57" s="804"/>
      <c r="AC57" s="804"/>
      <c r="AD57" s="804"/>
      <c r="AE57" s="804"/>
      <c r="AF57" s="804"/>
      <c r="AG57" s="804"/>
      <c r="AH57" s="804"/>
      <c r="AI57" s="804"/>
      <c r="AJ57" s="804"/>
      <c r="AK57" s="804"/>
      <c r="AL57" s="804"/>
      <c r="AM57" s="806"/>
    </row>
    <row r="58" spans="1:39" ht="4.6500000000000004" customHeight="1" x14ac:dyDescent="0.25">
      <c r="A58" s="41"/>
      <c r="B58" s="42"/>
      <c r="C58" s="42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4"/>
      <c r="P58" s="8"/>
      <c r="Q58" s="8"/>
      <c r="R58" s="8"/>
      <c r="S58" s="8"/>
      <c r="T58" s="8"/>
      <c r="U58" s="8"/>
      <c r="V58" s="8"/>
      <c r="W58" s="8"/>
      <c r="X58" s="7"/>
      <c r="Y58" s="8"/>
      <c r="Z58" s="8"/>
      <c r="AA58" s="8"/>
      <c r="AB58" s="45"/>
      <c r="AC58" s="45"/>
      <c r="AD58" s="45"/>
      <c r="AE58" s="45"/>
      <c r="AF58" s="8"/>
      <c r="AG58" s="8"/>
      <c r="AH58" s="8"/>
      <c r="AI58" s="8"/>
      <c r="AJ58" s="8"/>
      <c r="AK58" s="8"/>
      <c r="AL58" s="8"/>
      <c r="AM58" s="46"/>
    </row>
    <row r="59" spans="1:39" ht="18" customHeight="1" x14ac:dyDescent="0.25">
      <c r="A59" s="802" t="s">
        <v>29</v>
      </c>
      <c r="B59" s="803"/>
      <c r="C59" s="803"/>
      <c r="D59" s="803"/>
      <c r="E59" s="803"/>
      <c r="F59" s="803"/>
      <c r="G59" s="803"/>
      <c r="H59" s="803"/>
      <c r="I59" s="803"/>
      <c r="J59" s="803"/>
      <c r="K59" s="803"/>
      <c r="L59" s="803"/>
      <c r="M59" s="804"/>
      <c r="N59" s="804"/>
      <c r="O59" s="804"/>
      <c r="P59" s="804"/>
      <c r="Q59" s="804"/>
      <c r="R59" s="804"/>
      <c r="S59" s="804"/>
      <c r="T59" s="804"/>
      <c r="U59" s="804"/>
      <c r="V59" s="804"/>
      <c r="W59" s="804"/>
      <c r="X59" s="804"/>
      <c r="Y59" s="804"/>
      <c r="Z59" s="804"/>
      <c r="AA59" s="804"/>
      <c r="AB59" s="804"/>
      <c r="AC59" s="804"/>
      <c r="AD59" s="804"/>
      <c r="AE59" s="804"/>
      <c r="AF59" s="804"/>
      <c r="AG59" s="804"/>
      <c r="AH59" s="804"/>
      <c r="AI59" s="804"/>
      <c r="AJ59" s="804"/>
      <c r="AK59" s="804"/>
      <c r="AL59" s="804"/>
      <c r="AM59" s="806"/>
    </row>
    <row r="60" spans="1:39" ht="4.6500000000000004" customHeight="1" x14ac:dyDescent="0.25">
      <c r="A60" s="41"/>
      <c r="B60" s="42"/>
      <c r="C60" s="42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4"/>
      <c r="P60" s="8"/>
      <c r="Q60" s="8"/>
      <c r="R60" s="8"/>
      <c r="S60" s="8"/>
      <c r="T60" s="8"/>
      <c r="U60" s="8"/>
      <c r="V60" s="8"/>
      <c r="W60" s="8"/>
      <c r="X60" s="7"/>
      <c r="Y60" s="8"/>
      <c r="Z60" s="8"/>
      <c r="AA60" s="8"/>
      <c r="AB60" s="45"/>
      <c r="AC60" s="45"/>
      <c r="AD60" s="45"/>
      <c r="AE60" s="45"/>
      <c r="AF60" s="8"/>
      <c r="AG60" s="8"/>
      <c r="AH60" s="8"/>
      <c r="AI60" s="8"/>
      <c r="AJ60" s="8"/>
      <c r="AK60" s="8"/>
      <c r="AL60" s="8"/>
      <c r="AM60" s="46"/>
    </row>
    <row r="61" spans="1:39" ht="18" customHeight="1" x14ac:dyDescent="0.25">
      <c r="A61" s="798" t="s">
        <v>30</v>
      </c>
      <c r="B61" s="799"/>
      <c r="C61" s="799"/>
      <c r="D61" s="799"/>
      <c r="E61" s="799"/>
      <c r="F61" s="799"/>
      <c r="G61" s="799"/>
      <c r="H61" s="799"/>
      <c r="I61" s="799"/>
      <c r="J61" s="799"/>
      <c r="K61" s="799"/>
      <c r="L61" s="799"/>
      <c r="M61" s="800"/>
      <c r="N61" s="800"/>
      <c r="O61" s="800"/>
      <c r="P61" s="800"/>
      <c r="Q61" s="800"/>
      <c r="R61" s="800"/>
      <c r="S61" s="800"/>
      <c r="T61" s="800"/>
      <c r="U61" s="800"/>
      <c r="V61" s="800"/>
      <c r="W61" s="800"/>
      <c r="X61" s="800"/>
      <c r="Y61" s="800"/>
      <c r="Z61" s="800"/>
      <c r="AA61" s="800"/>
      <c r="AB61" s="800"/>
      <c r="AC61" s="800"/>
      <c r="AD61" s="800"/>
      <c r="AE61" s="800"/>
      <c r="AF61" s="800"/>
      <c r="AG61" s="800"/>
      <c r="AH61" s="800"/>
      <c r="AI61" s="800"/>
      <c r="AJ61" s="800"/>
      <c r="AK61" s="800"/>
      <c r="AL61" s="800"/>
      <c r="AM61" s="801"/>
    </row>
    <row r="62" spans="1:39" s="3" customFormat="1" ht="4.6500000000000004" customHeight="1" x14ac:dyDescent="0.25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47"/>
      <c r="AG62" s="47"/>
      <c r="AH62" s="47"/>
      <c r="AI62" s="47"/>
      <c r="AJ62" s="47"/>
      <c r="AK62" s="47"/>
      <c r="AL62" s="47"/>
      <c r="AM62" s="47"/>
    </row>
    <row r="63" spans="1:39" ht="18" customHeight="1" x14ac:dyDescent="0.25">
      <c r="A63" s="807" t="s">
        <v>31</v>
      </c>
      <c r="B63" s="808"/>
      <c r="C63" s="808"/>
      <c r="D63" s="808"/>
      <c r="E63" s="808"/>
      <c r="F63" s="808"/>
      <c r="G63" s="808"/>
      <c r="H63" s="808"/>
      <c r="I63" s="808"/>
      <c r="J63" s="808"/>
      <c r="K63" s="808"/>
      <c r="L63" s="808"/>
      <c r="M63" s="808"/>
      <c r="N63" s="808"/>
      <c r="O63" s="808"/>
      <c r="P63" s="808"/>
      <c r="Q63" s="808"/>
      <c r="R63" s="808"/>
      <c r="S63" s="808"/>
      <c r="T63" s="808"/>
      <c r="U63" s="808"/>
      <c r="V63" s="808"/>
      <c r="W63" s="808"/>
      <c r="X63" s="808"/>
      <c r="Y63" s="808"/>
      <c r="Z63" s="808"/>
      <c r="AA63" s="808"/>
      <c r="AB63" s="808"/>
      <c r="AC63" s="808"/>
      <c r="AD63" s="808"/>
      <c r="AE63" s="808"/>
      <c r="AF63" s="808"/>
      <c r="AG63" s="808"/>
      <c r="AH63" s="808"/>
      <c r="AI63" s="808"/>
      <c r="AJ63" s="808"/>
      <c r="AK63" s="808"/>
      <c r="AL63" s="808"/>
      <c r="AM63" s="809"/>
    </row>
    <row r="64" spans="1:39" ht="3.75" customHeight="1" x14ac:dyDescent="0.25">
      <c r="A64" s="13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4"/>
    </row>
    <row r="65" spans="1:39" ht="18" customHeight="1" x14ac:dyDescent="0.25">
      <c r="A65" s="812" t="s">
        <v>32</v>
      </c>
      <c r="B65" s="813"/>
      <c r="C65" s="813"/>
      <c r="D65" s="813"/>
      <c r="E65" s="767"/>
      <c r="F65" s="768"/>
      <c r="G65" s="768"/>
      <c r="H65" s="768"/>
      <c r="I65" s="768"/>
      <c r="J65" s="768"/>
      <c r="K65" s="768"/>
      <c r="L65" s="768"/>
      <c r="M65" s="768"/>
      <c r="N65" s="768"/>
      <c r="O65" s="768"/>
      <c r="P65" s="768"/>
      <c r="Q65" s="768"/>
      <c r="R65" s="768"/>
      <c r="S65" s="768"/>
      <c r="T65" s="768"/>
      <c r="U65" s="768"/>
      <c r="V65" s="768"/>
      <c r="W65" s="768"/>
      <c r="X65" s="768"/>
      <c r="Y65" s="769"/>
      <c r="Z65" s="48"/>
      <c r="AA65" s="813" t="s">
        <v>33</v>
      </c>
      <c r="AB65" s="813"/>
      <c r="AC65" s="813"/>
      <c r="AD65" s="813"/>
      <c r="AE65" s="814"/>
      <c r="AF65" s="815"/>
      <c r="AG65" s="815"/>
      <c r="AH65" s="815"/>
      <c r="AI65" s="815"/>
      <c r="AJ65" s="815"/>
      <c r="AK65" s="815"/>
      <c r="AL65" s="815"/>
      <c r="AM65" s="816"/>
    </row>
    <row r="66" spans="1:39" ht="2.25" customHeight="1" x14ac:dyDescent="0.25">
      <c r="A66" s="13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4"/>
    </row>
    <row r="67" spans="1:39" ht="27.75" customHeight="1" x14ac:dyDescent="0.25">
      <c r="A67" s="810" t="s">
        <v>34</v>
      </c>
      <c r="B67" s="811"/>
      <c r="C67" s="811"/>
      <c r="D67" s="811"/>
      <c r="E67" s="811"/>
      <c r="F67" s="817" t="s">
        <v>35</v>
      </c>
      <c r="G67" s="817"/>
      <c r="H67" s="817"/>
      <c r="I67" s="817"/>
      <c r="J67" s="817"/>
      <c r="K67" s="817"/>
      <c r="L67" s="817"/>
      <c r="M67" s="817"/>
      <c r="N67" s="817"/>
      <c r="O67" s="817"/>
      <c r="P67" s="817"/>
      <c r="Q67" s="817"/>
      <c r="R67" s="817"/>
      <c r="S67" s="817"/>
      <c r="T67" s="817"/>
      <c r="U67" s="817"/>
      <c r="V67" s="817"/>
      <c r="W67" s="817"/>
      <c r="X67" s="817"/>
      <c r="Y67" s="817"/>
      <c r="Z67" s="817"/>
      <c r="AA67" s="817"/>
      <c r="AB67" s="817"/>
      <c r="AC67" s="817"/>
      <c r="AD67" s="817"/>
      <c r="AE67" s="817"/>
      <c r="AF67" s="817"/>
      <c r="AG67" s="817"/>
      <c r="AH67" s="817"/>
      <c r="AI67" s="817"/>
      <c r="AJ67" s="817"/>
      <c r="AK67" s="817"/>
      <c r="AL67" s="817"/>
      <c r="AM67" s="818"/>
    </row>
    <row r="68" spans="1:39" s="3" customFormat="1" ht="4.6500000000000004" customHeight="1" x14ac:dyDescent="0.25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47"/>
      <c r="AB68" s="47"/>
      <c r="AC68" s="47"/>
      <c r="AD68" s="47"/>
      <c r="AE68" s="47"/>
      <c r="AF68" s="47"/>
      <c r="AG68" s="47"/>
      <c r="AH68" s="47"/>
      <c r="AI68" s="47"/>
      <c r="AJ68" s="47"/>
      <c r="AK68" s="47"/>
      <c r="AL68" s="47"/>
      <c r="AM68" s="47"/>
    </row>
    <row r="69" spans="1:39" ht="15" customHeight="1" x14ac:dyDescent="0.25">
      <c r="A69" s="803" t="s">
        <v>36</v>
      </c>
      <c r="B69" s="803"/>
      <c r="C69" s="803"/>
      <c r="D69" s="803"/>
      <c r="E69" s="803"/>
      <c r="F69" s="803"/>
      <c r="G69" s="803"/>
      <c r="H69" s="835" t="str">
        <f>IF(AN31=1,AN32,IF(AN31=2,AN35 &amp; "/" &amp; AN37,IF(AN31=3,AN40,IF(AN31=4,AN45,"???"))))</f>
        <v/>
      </c>
      <c r="I69" s="835"/>
      <c r="J69" s="835"/>
      <c r="K69" s="835"/>
      <c r="L69" s="835"/>
      <c r="M69" s="835"/>
      <c r="N69" s="835"/>
      <c r="O69" s="835"/>
      <c r="P69" s="835"/>
      <c r="Q69" s="835"/>
      <c r="R69" s="835"/>
      <c r="S69" s="835"/>
      <c r="T69" s="835"/>
      <c r="U69" s="835"/>
      <c r="V69" s="27"/>
      <c r="W69" s="813" t="s">
        <v>37</v>
      </c>
      <c r="X69" s="813"/>
      <c r="Y69" s="813"/>
      <c r="Z69" s="813"/>
      <c r="AA69" s="813"/>
      <c r="AB69" s="813"/>
      <c r="AC69" s="813"/>
      <c r="AD69" s="813"/>
      <c r="AE69" s="813"/>
      <c r="AF69" s="829" t="str">
        <f>IF(ISBLANK(M29),"",M29)</f>
        <v/>
      </c>
      <c r="AG69" s="830"/>
      <c r="AH69" s="830"/>
      <c r="AI69" s="830"/>
      <c r="AJ69" s="830"/>
      <c r="AK69" s="830"/>
      <c r="AL69" s="830"/>
      <c r="AM69" s="831"/>
    </row>
    <row r="70" spans="1:39" ht="7.5" customHeight="1" x14ac:dyDescent="0.25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  <c r="AB70" s="47"/>
      <c r="AC70" s="47"/>
      <c r="AD70" s="47"/>
      <c r="AE70" s="47"/>
      <c r="AF70" s="47"/>
      <c r="AG70" s="47"/>
      <c r="AH70" s="47"/>
      <c r="AI70" s="47"/>
      <c r="AJ70" s="47"/>
      <c r="AK70" s="47"/>
      <c r="AL70" s="47"/>
      <c r="AM70" s="47"/>
    </row>
    <row r="71" spans="1:39" ht="15" customHeight="1" x14ac:dyDescent="0.25">
      <c r="A71" s="832" t="s">
        <v>38</v>
      </c>
      <c r="B71" s="833"/>
      <c r="C71" s="833"/>
      <c r="D71" s="833"/>
      <c r="E71" s="833"/>
      <c r="F71" s="833"/>
      <c r="G71" s="833"/>
      <c r="H71" s="833"/>
      <c r="I71" s="833"/>
      <c r="J71" s="833"/>
      <c r="K71" s="833"/>
      <c r="L71" s="833"/>
      <c r="M71" s="833"/>
      <c r="N71" s="833"/>
      <c r="O71" s="833"/>
      <c r="P71" s="833"/>
      <c r="Q71" s="833"/>
      <c r="R71" s="833"/>
      <c r="S71" s="833"/>
      <c r="T71" s="833"/>
      <c r="U71" s="833"/>
      <c r="V71" s="833"/>
      <c r="W71" s="833"/>
      <c r="X71" s="833"/>
      <c r="Y71" s="833"/>
      <c r="Z71" s="833"/>
      <c r="AA71" s="833"/>
      <c r="AB71" s="833"/>
      <c r="AC71" s="833"/>
      <c r="AD71" s="833"/>
      <c r="AE71" s="833"/>
      <c r="AF71" s="833"/>
      <c r="AG71" s="833"/>
      <c r="AH71" s="833"/>
      <c r="AI71" s="833"/>
      <c r="AJ71" s="833"/>
      <c r="AK71" s="833"/>
      <c r="AL71" s="833"/>
      <c r="AM71" s="834"/>
    </row>
    <row r="72" spans="1:39" s="3" customFormat="1" ht="3.75" customHeight="1" x14ac:dyDescent="0.25">
      <c r="A72" s="49"/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  <c r="AM72" s="49"/>
    </row>
    <row r="73" spans="1:39" s="3" customFormat="1" ht="15" customHeight="1" x14ac:dyDescent="0.25">
      <c r="A73" s="823" t="s">
        <v>39</v>
      </c>
      <c r="B73" s="824"/>
      <c r="C73" s="824"/>
      <c r="D73" s="824"/>
      <c r="E73" s="824"/>
      <c r="F73" s="824"/>
      <c r="G73" s="824"/>
      <c r="H73" s="824"/>
      <c r="I73" s="824"/>
      <c r="J73" s="824"/>
      <c r="K73" s="824"/>
      <c r="L73" s="824"/>
      <c r="M73" s="824"/>
      <c r="N73" s="824"/>
      <c r="O73" s="824"/>
      <c r="P73" s="824"/>
      <c r="Q73" s="824"/>
      <c r="R73" s="824"/>
      <c r="S73" s="824"/>
      <c r="T73" s="824"/>
      <c r="U73" s="824"/>
      <c r="V73" s="824"/>
      <c r="W73" s="824"/>
      <c r="X73" s="824"/>
      <c r="Y73" s="824"/>
      <c r="Z73" s="824"/>
      <c r="AA73" s="824"/>
      <c r="AB73" s="824"/>
      <c r="AC73" s="824"/>
      <c r="AD73" s="824"/>
      <c r="AE73" s="824"/>
      <c r="AF73" s="824"/>
      <c r="AG73" s="824"/>
      <c r="AH73" s="824"/>
      <c r="AI73" s="824"/>
      <c r="AJ73" s="824"/>
      <c r="AK73" s="824"/>
      <c r="AL73" s="824"/>
      <c r="AM73" s="825"/>
    </row>
    <row r="74" spans="1:39" s="3" customFormat="1" ht="3.75" customHeight="1" x14ac:dyDescent="0.25"/>
    <row r="75" spans="1:39" s="3" customFormat="1" ht="22.5" customHeight="1" x14ac:dyDescent="0.25">
      <c r="C75" s="826" t="s">
        <v>40</v>
      </c>
      <c r="D75" s="827"/>
      <c r="E75" s="827"/>
      <c r="F75" s="827"/>
      <c r="G75" s="827"/>
      <c r="H75" s="827"/>
      <c r="I75" s="827"/>
      <c r="J75" s="828"/>
      <c r="L75" s="826" t="s">
        <v>41</v>
      </c>
      <c r="M75" s="827"/>
      <c r="N75" s="827"/>
      <c r="O75" s="827"/>
      <c r="P75" s="827"/>
      <c r="Q75" s="827"/>
      <c r="R75" s="827"/>
      <c r="S75" s="828"/>
      <c r="U75" s="826" t="s">
        <v>39</v>
      </c>
      <c r="V75" s="827"/>
      <c r="W75" s="827"/>
      <c r="X75" s="827"/>
      <c r="Y75" s="827"/>
      <c r="Z75" s="827"/>
      <c r="AA75" s="827"/>
      <c r="AB75" s="828"/>
      <c r="AD75" s="826" t="s">
        <v>42</v>
      </c>
      <c r="AE75" s="827"/>
      <c r="AF75" s="827"/>
      <c r="AG75" s="827"/>
      <c r="AH75" s="827"/>
      <c r="AI75" s="827"/>
      <c r="AJ75" s="827"/>
      <c r="AK75" s="828"/>
    </row>
    <row r="76" spans="1:39" s="3" customFormat="1" ht="3.75" customHeight="1" x14ac:dyDescent="0.25"/>
    <row r="77" spans="1:39" s="3" customFormat="1" ht="19.5" customHeight="1" x14ac:dyDescent="0.25">
      <c r="C77" s="836"/>
      <c r="D77" s="837"/>
      <c r="E77" s="837"/>
      <c r="F77" s="837"/>
      <c r="G77" s="837"/>
      <c r="H77" s="838"/>
      <c r="I77" s="847" t="s">
        <v>43</v>
      </c>
      <c r="J77" s="848"/>
      <c r="L77" s="836"/>
      <c r="M77" s="837"/>
      <c r="N77" s="837"/>
      <c r="O77" s="837"/>
      <c r="P77" s="837"/>
      <c r="Q77" s="838"/>
      <c r="R77" s="847" t="s">
        <v>43</v>
      </c>
      <c r="S77" s="848"/>
      <c r="U77" s="836"/>
      <c r="V77" s="837"/>
      <c r="W77" s="837"/>
      <c r="X77" s="837"/>
      <c r="Y77" s="837"/>
      <c r="Z77" s="838"/>
      <c r="AA77" s="847" t="s">
        <v>43</v>
      </c>
      <c r="AB77" s="848"/>
      <c r="AD77" s="836"/>
      <c r="AE77" s="837"/>
      <c r="AF77" s="837"/>
      <c r="AG77" s="837"/>
      <c r="AH77" s="837"/>
      <c r="AI77" s="838"/>
      <c r="AJ77" s="847" t="s">
        <v>43</v>
      </c>
      <c r="AK77" s="848"/>
    </row>
    <row r="78" spans="1:39" s="3" customFormat="1" ht="7.5" customHeight="1" x14ac:dyDescent="0.25"/>
    <row r="79" spans="1:39" s="3" customFormat="1" ht="15" customHeight="1" x14ac:dyDescent="0.25">
      <c r="A79" s="850" t="s">
        <v>44</v>
      </c>
      <c r="B79" s="851"/>
      <c r="C79" s="851"/>
      <c r="D79" s="851"/>
      <c r="E79" s="851"/>
      <c r="F79" s="851"/>
      <c r="G79" s="851"/>
      <c r="H79" s="851"/>
      <c r="I79" s="851"/>
      <c r="J79" s="851"/>
      <c r="K79" s="851"/>
      <c r="L79" s="851"/>
      <c r="M79" s="851"/>
      <c r="N79" s="851"/>
      <c r="O79" s="851"/>
      <c r="P79" s="851"/>
      <c r="Q79" s="851"/>
      <c r="R79" s="851"/>
      <c r="S79" s="851"/>
      <c r="T79" s="852"/>
      <c r="W79" s="853" t="s">
        <v>45</v>
      </c>
      <c r="X79" s="854"/>
      <c r="Y79" s="855"/>
      <c r="Z79" s="856"/>
      <c r="AA79" s="856"/>
      <c r="AB79" s="856"/>
      <c r="AC79" s="857"/>
      <c r="AE79" s="853" t="s">
        <v>46</v>
      </c>
      <c r="AF79" s="854"/>
      <c r="AG79" s="855"/>
      <c r="AH79" s="856"/>
      <c r="AI79" s="856"/>
      <c r="AJ79" s="856"/>
      <c r="AK79" s="857"/>
    </row>
    <row r="80" spans="1:39" ht="5.25" customHeight="1" x14ac:dyDescent="0.25"/>
    <row r="81" spans="1:39" ht="26.25" customHeight="1" x14ac:dyDescent="0.25">
      <c r="A81" s="844" t="s">
        <v>47</v>
      </c>
      <c r="B81" s="845"/>
      <c r="C81" s="845"/>
      <c r="D81" s="845"/>
      <c r="E81" s="845"/>
      <c r="F81" s="845"/>
      <c r="G81" s="845"/>
      <c r="H81" s="845"/>
      <c r="I81" s="845"/>
      <c r="J81" s="845"/>
      <c r="K81" s="845"/>
      <c r="L81" s="845"/>
      <c r="M81" s="845"/>
      <c r="N81" s="845"/>
      <c r="O81" s="845"/>
      <c r="P81" s="845"/>
      <c r="Q81" s="845"/>
      <c r="R81" s="845"/>
      <c r="S81" s="845"/>
      <c r="T81" s="845"/>
      <c r="U81" s="845"/>
      <c r="V81" s="845"/>
      <c r="W81" s="845"/>
      <c r="X81" s="845"/>
      <c r="Y81" s="846"/>
      <c r="Z81" s="51"/>
      <c r="AA81" s="841" t="s">
        <v>48</v>
      </c>
      <c r="AB81" s="843"/>
      <c r="AC81" s="52"/>
      <c r="AD81" s="841" t="s">
        <v>49</v>
      </c>
      <c r="AE81" s="842"/>
      <c r="AF81" s="842"/>
      <c r="AG81" s="843"/>
      <c r="AH81" s="52"/>
      <c r="AI81" s="841" t="s">
        <v>50</v>
      </c>
      <c r="AJ81" s="842"/>
      <c r="AK81" s="842"/>
      <c r="AL81" s="843"/>
      <c r="AM81" s="53"/>
    </row>
    <row r="82" spans="1:39" ht="3.75" customHeight="1" x14ac:dyDescent="0.25">
      <c r="A82" s="54"/>
      <c r="B82" s="50"/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5"/>
      <c r="AB82" s="55"/>
      <c r="AC82" s="56"/>
      <c r="AD82" s="55"/>
      <c r="AE82" s="55"/>
      <c r="AF82" s="55"/>
      <c r="AG82" s="55"/>
      <c r="AH82" s="56"/>
      <c r="AI82" s="55"/>
      <c r="AJ82" s="55"/>
      <c r="AK82" s="55"/>
      <c r="AL82" s="55"/>
      <c r="AM82" s="57"/>
    </row>
    <row r="83" spans="1:39" ht="15" customHeight="1" x14ac:dyDescent="0.25">
      <c r="A83" s="839" t="s">
        <v>51</v>
      </c>
      <c r="B83" s="840"/>
      <c r="C83" s="840"/>
      <c r="D83" s="840"/>
      <c r="E83" s="840"/>
      <c r="F83" s="840"/>
      <c r="G83" s="840"/>
      <c r="H83" s="840"/>
      <c r="I83" s="840"/>
      <c r="J83" s="840"/>
      <c r="K83" s="840"/>
      <c r="L83" s="840"/>
      <c r="M83" s="840"/>
      <c r="N83" s="840"/>
      <c r="O83" s="840"/>
      <c r="P83" s="840"/>
      <c r="Q83" s="840"/>
      <c r="R83" s="840"/>
      <c r="S83" s="840"/>
      <c r="T83" s="840"/>
      <c r="U83" s="840"/>
      <c r="V83" s="840"/>
      <c r="W83" s="840"/>
      <c r="X83" s="840"/>
      <c r="Y83" s="840"/>
      <c r="Z83" s="50"/>
      <c r="AA83" s="849"/>
      <c r="AB83" s="849"/>
      <c r="AC83" s="50"/>
      <c r="AD83" s="50"/>
      <c r="AE83" s="849"/>
      <c r="AF83" s="849"/>
      <c r="AG83" s="50"/>
      <c r="AH83" s="50"/>
      <c r="AI83" s="50"/>
      <c r="AJ83" s="849"/>
      <c r="AK83" s="849"/>
      <c r="AL83" s="50"/>
      <c r="AM83" s="58"/>
    </row>
    <row r="84" spans="1:39" ht="4.5" customHeight="1" x14ac:dyDescent="0.25">
      <c r="A84" s="54"/>
      <c r="B84" s="50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3"/>
      <c r="AG84" s="3"/>
      <c r="AH84" s="3"/>
      <c r="AI84" s="3"/>
      <c r="AJ84" s="50"/>
      <c r="AK84" s="50"/>
      <c r="AL84" s="50"/>
      <c r="AM84" s="58"/>
    </row>
    <row r="85" spans="1:39" ht="15" customHeight="1" x14ac:dyDescent="0.25">
      <c r="A85" s="839" t="s">
        <v>52</v>
      </c>
      <c r="B85" s="840"/>
      <c r="C85" s="840"/>
      <c r="D85" s="840"/>
      <c r="E85" s="840"/>
      <c r="F85" s="840"/>
      <c r="G85" s="840"/>
      <c r="H85" s="840"/>
      <c r="I85" s="840"/>
      <c r="J85" s="840"/>
      <c r="K85" s="840"/>
      <c r="L85" s="840"/>
      <c r="M85" s="840"/>
      <c r="N85" s="840"/>
      <c r="O85" s="840"/>
      <c r="P85" s="840"/>
      <c r="Q85" s="840"/>
      <c r="R85" s="840"/>
      <c r="S85" s="840"/>
      <c r="T85" s="840"/>
      <c r="U85" s="840"/>
      <c r="V85" s="840"/>
      <c r="W85" s="840"/>
      <c r="X85" s="840"/>
      <c r="Y85" s="840"/>
      <c r="Z85" s="50"/>
      <c r="AA85" s="849"/>
      <c r="AB85" s="849"/>
      <c r="AC85" s="3"/>
      <c r="AD85" s="3"/>
      <c r="AE85" s="849"/>
      <c r="AF85" s="849"/>
      <c r="AG85" s="50"/>
      <c r="AH85" s="50"/>
      <c r="AI85" s="50"/>
      <c r="AJ85" s="849"/>
      <c r="AK85" s="849"/>
      <c r="AL85" s="50"/>
      <c r="AM85" s="58"/>
    </row>
    <row r="86" spans="1:39" ht="4.5" customHeight="1" x14ac:dyDescent="0.25">
      <c r="A86" s="54"/>
      <c r="B86" s="50"/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50"/>
      <c r="AL86" s="50"/>
      <c r="AM86" s="58"/>
    </row>
    <row r="87" spans="1:39" ht="15" customHeight="1" x14ac:dyDescent="0.25">
      <c r="A87" s="839" t="s">
        <v>53</v>
      </c>
      <c r="B87" s="840"/>
      <c r="C87" s="840"/>
      <c r="D87" s="840"/>
      <c r="E87" s="840"/>
      <c r="F87" s="840"/>
      <c r="G87" s="840"/>
      <c r="H87" s="840"/>
      <c r="I87" s="840"/>
      <c r="J87" s="840"/>
      <c r="K87" s="840"/>
      <c r="L87" s="840"/>
      <c r="M87" s="840"/>
      <c r="N87" s="840"/>
      <c r="O87" s="840"/>
      <c r="P87" s="840"/>
      <c r="Q87" s="840"/>
      <c r="R87" s="840"/>
      <c r="S87" s="840"/>
      <c r="T87" s="840"/>
      <c r="U87" s="840"/>
      <c r="V87" s="840"/>
      <c r="W87" s="840"/>
      <c r="X87" s="840"/>
      <c r="Y87" s="840"/>
      <c r="Z87" s="50"/>
      <c r="AA87" s="849"/>
      <c r="AB87" s="849"/>
      <c r="AC87" s="50"/>
      <c r="AD87" s="50"/>
      <c r="AE87" s="849"/>
      <c r="AF87" s="849"/>
      <c r="AG87" s="50"/>
      <c r="AH87" s="50"/>
      <c r="AI87" s="50"/>
      <c r="AJ87" s="849"/>
      <c r="AK87" s="849"/>
      <c r="AL87" s="50"/>
      <c r="AM87" s="58"/>
    </row>
    <row r="88" spans="1:39" ht="4.5" customHeight="1" x14ac:dyDescent="0.25">
      <c r="A88" s="54"/>
      <c r="B88" s="50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  <c r="AK88" s="50"/>
      <c r="AL88" s="50"/>
      <c r="AM88" s="58"/>
    </row>
    <row r="89" spans="1:39" ht="15" customHeight="1" x14ac:dyDescent="0.25">
      <c r="A89" s="839" t="s">
        <v>54</v>
      </c>
      <c r="B89" s="840"/>
      <c r="C89" s="840"/>
      <c r="D89" s="840"/>
      <c r="E89" s="840"/>
      <c r="F89" s="840"/>
      <c r="G89" s="840"/>
      <c r="H89" s="840"/>
      <c r="I89" s="840"/>
      <c r="J89" s="840"/>
      <c r="K89" s="840"/>
      <c r="L89" s="840"/>
      <c r="M89" s="840"/>
      <c r="N89" s="840"/>
      <c r="O89" s="840"/>
      <c r="P89" s="840"/>
      <c r="Q89" s="840"/>
      <c r="R89" s="840"/>
      <c r="S89" s="840"/>
      <c r="T89" s="840"/>
      <c r="U89" s="840"/>
      <c r="V89" s="840"/>
      <c r="W89" s="840"/>
      <c r="X89" s="840"/>
      <c r="Y89" s="840"/>
      <c r="Z89" s="50"/>
      <c r="AA89" s="849"/>
      <c r="AB89" s="849"/>
      <c r="AC89" s="50"/>
      <c r="AD89" s="50"/>
      <c r="AE89" s="849"/>
      <c r="AF89" s="849"/>
      <c r="AG89" s="50"/>
      <c r="AH89" s="50"/>
      <c r="AI89" s="50"/>
      <c r="AJ89" s="849"/>
      <c r="AK89" s="849"/>
      <c r="AL89" s="50"/>
      <c r="AM89" s="58"/>
    </row>
    <row r="90" spans="1:39" ht="4.5" customHeight="1" x14ac:dyDescent="0.25">
      <c r="A90" s="54"/>
      <c r="B90" s="50"/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  <c r="AK90" s="50"/>
      <c r="AL90" s="50"/>
      <c r="AM90" s="58"/>
    </row>
    <row r="91" spans="1:39" ht="15" customHeight="1" x14ac:dyDescent="0.25">
      <c r="A91" s="839" t="s">
        <v>55</v>
      </c>
      <c r="B91" s="840"/>
      <c r="C91" s="840"/>
      <c r="D91" s="840"/>
      <c r="E91" s="840"/>
      <c r="F91" s="840"/>
      <c r="G91" s="840"/>
      <c r="H91" s="840"/>
      <c r="I91" s="840"/>
      <c r="J91" s="840"/>
      <c r="K91" s="840"/>
      <c r="L91" s="840"/>
      <c r="M91" s="840"/>
      <c r="N91" s="840"/>
      <c r="O91" s="840"/>
      <c r="P91" s="840"/>
      <c r="Q91" s="840"/>
      <c r="R91" s="840"/>
      <c r="S91" s="840"/>
      <c r="T91" s="840"/>
      <c r="U91" s="840"/>
      <c r="V91" s="840"/>
      <c r="W91" s="840"/>
      <c r="X91" s="840"/>
      <c r="Y91" s="840"/>
      <c r="Z91" s="50"/>
      <c r="AA91" s="849"/>
      <c r="AB91" s="849"/>
      <c r="AC91" s="50"/>
      <c r="AD91" s="50"/>
      <c r="AE91" s="849"/>
      <c r="AF91" s="849"/>
      <c r="AG91" s="50"/>
      <c r="AH91" s="50"/>
      <c r="AI91" s="50"/>
      <c r="AJ91" s="849"/>
      <c r="AK91" s="849"/>
      <c r="AL91" s="50"/>
      <c r="AM91" s="58"/>
    </row>
    <row r="92" spans="1:39" ht="4.5" customHeight="1" x14ac:dyDescent="0.25">
      <c r="A92" s="13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50"/>
      <c r="AA92" s="50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4"/>
    </row>
    <row r="93" spans="1:39" ht="15" customHeight="1" x14ac:dyDescent="0.25">
      <c r="A93" s="839" t="s">
        <v>56</v>
      </c>
      <c r="B93" s="840"/>
      <c r="C93" s="840"/>
      <c r="D93" s="840"/>
      <c r="E93" s="840"/>
      <c r="F93" s="840"/>
      <c r="G93" s="840"/>
      <c r="H93" s="840"/>
      <c r="I93" s="840"/>
      <c r="J93" s="840"/>
      <c r="K93" s="840"/>
      <c r="L93" s="840"/>
      <c r="M93" s="840"/>
      <c r="N93" s="840"/>
      <c r="O93" s="840"/>
      <c r="P93" s="840"/>
      <c r="Q93" s="840"/>
      <c r="R93" s="840"/>
      <c r="S93" s="840"/>
      <c r="T93" s="840"/>
      <c r="U93" s="840"/>
      <c r="V93" s="840"/>
      <c r="W93" s="840"/>
      <c r="X93" s="840"/>
      <c r="Y93" s="840"/>
      <c r="Z93" s="50"/>
      <c r="AA93" s="849"/>
      <c r="AB93" s="849"/>
      <c r="AC93" s="1"/>
      <c r="AD93" s="1"/>
      <c r="AE93" s="849"/>
      <c r="AF93" s="849"/>
      <c r="AG93" s="1"/>
      <c r="AH93" s="1"/>
      <c r="AI93" s="1"/>
      <c r="AJ93" s="849"/>
      <c r="AK93" s="849"/>
      <c r="AL93" s="1"/>
      <c r="AM93" s="14"/>
    </row>
    <row r="94" spans="1:39" ht="4.5" customHeight="1" x14ac:dyDescent="0.25">
      <c r="A94" s="13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59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60"/>
      <c r="AA94" s="60"/>
      <c r="AB94" s="61"/>
      <c r="AC94" s="60"/>
      <c r="AD94" s="1"/>
      <c r="AE94" s="1"/>
      <c r="AF94" s="1"/>
      <c r="AG94" s="1"/>
      <c r="AH94" s="1"/>
      <c r="AI94" s="1"/>
      <c r="AJ94" s="1"/>
      <c r="AK94" s="1"/>
      <c r="AL94" s="1"/>
      <c r="AM94" s="14"/>
    </row>
    <row r="95" spans="1:39" ht="15" customHeight="1" x14ac:dyDescent="0.25">
      <c r="A95" s="839" t="s">
        <v>57</v>
      </c>
      <c r="B95" s="840"/>
      <c r="C95" s="840"/>
      <c r="D95" s="840"/>
      <c r="E95" s="840"/>
      <c r="F95" s="840"/>
      <c r="G95" s="840"/>
      <c r="H95" s="840"/>
      <c r="I95" s="840"/>
      <c r="J95" s="840"/>
      <c r="K95" s="840"/>
      <c r="L95" s="840"/>
      <c r="M95" s="840"/>
      <c r="N95" s="840"/>
      <c r="O95" s="840"/>
      <c r="P95" s="840"/>
      <c r="Q95" s="840"/>
      <c r="R95" s="840"/>
      <c r="S95" s="840"/>
      <c r="T95" s="840"/>
      <c r="U95" s="840"/>
      <c r="V95" s="840"/>
      <c r="W95" s="840"/>
      <c r="X95" s="840"/>
      <c r="Y95" s="840"/>
      <c r="Z95" s="50"/>
      <c r="AA95" s="849"/>
      <c r="AB95" s="849"/>
      <c r="AC95" s="50"/>
      <c r="AD95" s="1"/>
      <c r="AE95" s="849"/>
      <c r="AF95" s="849"/>
      <c r="AG95" s="1"/>
      <c r="AH95" s="1"/>
      <c r="AI95" s="1"/>
      <c r="AJ95" s="849"/>
      <c r="AK95" s="849"/>
      <c r="AL95" s="1"/>
      <c r="AM95" s="14"/>
    </row>
    <row r="96" spans="1:39" ht="4.5" customHeight="1" x14ac:dyDescent="0.25">
      <c r="A96" s="13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62"/>
      <c r="AA96" s="50"/>
      <c r="AB96" s="50"/>
      <c r="AC96" s="63"/>
      <c r="AD96" s="1"/>
      <c r="AE96" s="50"/>
      <c r="AF96" s="50"/>
      <c r="AG96" s="1"/>
      <c r="AH96" s="1"/>
      <c r="AI96" s="1"/>
      <c r="AJ96" s="50"/>
      <c r="AK96" s="50"/>
      <c r="AL96" s="1"/>
      <c r="AM96" s="14"/>
    </row>
    <row r="97" spans="1:39" ht="15" customHeight="1" x14ac:dyDescent="0.25">
      <c r="A97" s="858" t="s">
        <v>58</v>
      </c>
      <c r="B97" s="859"/>
      <c r="C97" s="859"/>
      <c r="D97" s="859"/>
      <c r="E97" s="859"/>
      <c r="F97" s="859"/>
      <c r="G97" s="859"/>
      <c r="H97" s="860"/>
      <c r="I97" s="860"/>
      <c r="J97" s="860"/>
      <c r="K97" s="860"/>
      <c r="L97" s="860"/>
      <c r="M97" s="860"/>
      <c r="N97" s="860"/>
      <c r="O97" s="860"/>
      <c r="P97" s="860"/>
      <c r="Q97" s="860"/>
      <c r="R97" s="860"/>
      <c r="S97" s="860"/>
      <c r="T97" s="860"/>
      <c r="U97" s="860"/>
      <c r="V97" s="860"/>
      <c r="W97" s="860"/>
      <c r="X97" s="860"/>
      <c r="Y97" s="860"/>
      <c r="Z97" s="64"/>
      <c r="AA97" s="49"/>
      <c r="AB97" s="49"/>
      <c r="AC97" s="65"/>
      <c r="AD97" s="15"/>
      <c r="AE97" s="49"/>
      <c r="AF97" s="49"/>
      <c r="AG97" s="15"/>
      <c r="AH97" s="15"/>
      <c r="AI97" s="15"/>
      <c r="AJ97" s="49"/>
      <c r="AK97" s="49"/>
      <c r="AL97" s="15"/>
      <c r="AM97" s="66"/>
    </row>
    <row r="98" spans="1:39" ht="5.25" customHeight="1" x14ac:dyDescent="0.25"/>
    <row r="99" spans="1:39" ht="26.25" customHeight="1" x14ac:dyDescent="0.25">
      <c r="A99" s="844" t="s">
        <v>59</v>
      </c>
      <c r="B99" s="845"/>
      <c r="C99" s="845"/>
      <c r="D99" s="845"/>
      <c r="E99" s="845"/>
      <c r="F99" s="845"/>
      <c r="G99" s="845"/>
      <c r="H99" s="845"/>
      <c r="I99" s="845"/>
      <c r="J99" s="845"/>
      <c r="K99" s="845"/>
      <c r="L99" s="845"/>
      <c r="M99" s="845"/>
      <c r="N99" s="845"/>
      <c r="O99" s="845"/>
      <c r="P99" s="845"/>
      <c r="Q99" s="845"/>
      <c r="R99" s="845"/>
      <c r="S99" s="845"/>
      <c r="T99" s="845"/>
      <c r="U99" s="845"/>
      <c r="V99" s="845"/>
      <c r="W99" s="845"/>
      <c r="X99" s="845"/>
      <c r="Y99" s="846"/>
      <c r="Z99" s="67"/>
      <c r="AA99" s="841" t="s">
        <v>48</v>
      </c>
      <c r="AB99" s="843"/>
      <c r="AC99" s="68"/>
      <c r="AD99" s="841" t="s">
        <v>49</v>
      </c>
      <c r="AE99" s="842"/>
      <c r="AF99" s="842"/>
      <c r="AG99" s="843"/>
      <c r="AH99" s="68"/>
      <c r="AI99" s="841" t="s">
        <v>50</v>
      </c>
      <c r="AJ99" s="842"/>
      <c r="AK99" s="842"/>
      <c r="AL99" s="843"/>
      <c r="AM99" s="69"/>
    </row>
    <row r="100" spans="1:39" ht="4.5" customHeight="1" x14ac:dyDescent="0.25">
      <c r="A100" s="13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70"/>
      <c r="AB100" s="70"/>
      <c r="AC100" s="3"/>
      <c r="AD100" s="70"/>
      <c r="AE100" s="70"/>
      <c r="AF100" s="70"/>
      <c r="AG100" s="70"/>
      <c r="AH100" s="3"/>
      <c r="AI100" s="70"/>
      <c r="AJ100" s="70"/>
      <c r="AK100" s="70"/>
      <c r="AL100" s="70"/>
      <c r="AM100" s="71"/>
    </row>
    <row r="101" spans="1:39" ht="15" customHeight="1" x14ac:dyDescent="0.25">
      <c r="A101" s="861" t="s">
        <v>60</v>
      </c>
      <c r="B101" s="862"/>
      <c r="C101" s="862"/>
      <c r="D101" s="862"/>
      <c r="E101" s="862"/>
      <c r="F101" s="862"/>
      <c r="G101" s="862"/>
      <c r="H101" s="862"/>
      <c r="I101" s="862"/>
      <c r="J101" s="862"/>
      <c r="K101" s="862"/>
      <c r="L101" s="862"/>
      <c r="M101" s="862"/>
      <c r="N101" s="862"/>
      <c r="O101" s="862"/>
      <c r="P101" s="862"/>
      <c r="Q101" s="862"/>
      <c r="R101" s="862"/>
      <c r="S101" s="862"/>
      <c r="T101" s="862"/>
      <c r="U101" s="862"/>
      <c r="V101" s="862"/>
      <c r="W101" s="862"/>
      <c r="X101" s="862"/>
      <c r="Y101" s="863"/>
      <c r="Z101" s="60"/>
      <c r="AA101" s="849"/>
      <c r="AB101" s="849"/>
      <c r="AC101" s="1"/>
      <c r="AD101" s="1"/>
      <c r="AE101" s="849"/>
      <c r="AF101" s="849"/>
      <c r="AG101" s="1"/>
      <c r="AH101" s="1"/>
      <c r="AI101" s="1"/>
      <c r="AJ101" s="849"/>
      <c r="AK101" s="849"/>
      <c r="AL101" s="1"/>
      <c r="AM101" s="14"/>
    </row>
    <row r="102" spans="1:39" ht="4.5" customHeight="1" x14ac:dyDescent="0.25">
      <c r="A102" s="13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3"/>
      <c r="AA102" s="3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4"/>
    </row>
    <row r="103" spans="1:39" ht="15" customHeight="1" x14ac:dyDescent="0.25">
      <c r="A103" s="861" t="s">
        <v>61</v>
      </c>
      <c r="B103" s="862"/>
      <c r="C103" s="862"/>
      <c r="D103" s="862"/>
      <c r="E103" s="862"/>
      <c r="F103" s="862"/>
      <c r="G103" s="862"/>
      <c r="H103" s="862"/>
      <c r="I103" s="862"/>
      <c r="J103" s="862"/>
      <c r="K103" s="862"/>
      <c r="L103" s="862"/>
      <c r="M103" s="862"/>
      <c r="N103" s="862"/>
      <c r="O103" s="862"/>
      <c r="P103" s="862"/>
      <c r="Q103" s="862"/>
      <c r="R103" s="862"/>
      <c r="S103" s="862"/>
      <c r="T103" s="862"/>
      <c r="U103" s="862"/>
      <c r="V103" s="862"/>
      <c r="W103" s="862"/>
      <c r="X103" s="862"/>
      <c r="Y103" s="863"/>
      <c r="Z103" s="60"/>
      <c r="AA103" s="849"/>
      <c r="AB103" s="849"/>
      <c r="AC103" s="1"/>
      <c r="AD103" s="1"/>
      <c r="AE103" s="849"/>
      <c r="AF103" s="849"/>
      <c r="AG103" s="1"/>
      <c r="AH103" s="1"/>
      <c r="AI103" s="1"/>
      <c r="AJ103" s="849"/>
      <c r="AK103" s="849"/>
      <c r="AL103" s="1"/>
      <c r="AM103" s="14"/>
    </row>
    <row r="104" spans="1:39" ht="4.5" customHeight="1" x14ac:dyDescent="0.25">
      <c r="A104" s="72"/>
      <c r="B104" s="73"/>
      <c r="C104" s="73"/>
      <c r="D104" s="73"/>
      <c r="E104" s="73"/>
      <c r="F104" s="73"/>
      <c r="G104" s="73"/>
      <c r="H104" s="73"/>
      <c r="I104" s="73"/>
      <c r="J104" s="73"/>
      <c r="K104" s="73"/>
      <c r="L104" s="73"/>
      <c r="M104" s="73"/>
      <c r="N104" s="73"/>
      <c r="O104" s="73"/>
      <c r="P104" s="73"/>
      <c r="Q104" s="73"/>
      <c r="R104" s="73"/>
      <c r="S104" s="73"/>
      <c r="T104" s="73"/>
      <c r="U104" s="73"/>
      <c r="V104" s="73"/>
      <c r="W104" s="73"/>
      <c r="X104" s="73"/>
      <c r="Y104" s="73"/>
      <c r="Z104" s="73"/>
      <c r="AA104" s="73"/>
      <c r="AB104" s="6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4"/>
    </row>
    <row r="105" spans="1:39" ht="15" customHeight="1" x14ac:dyDescent="0.25">
      <c r="A105" s="885" t="s">
        <v>62</v>
      </c>
      <c r="B105" s="862"/>
      <c r="C105" s="862"/>
      <c r="D105" s="862"/>
      <c r="E105" s="862"/>
      <c r="F105" s="862"/>
      <c r="G105" s="862"/>
      <c r="H105" s="862"/>
      <c r="I105" s="862"/>
      <c r="J105" s="862"/>
      <c r="K105" s="862"/>
      <c r="L105" s="862"/>
      <c r="M105" s="862"/>
      <c r="N105" s="862"/>
      <c r="O105" s="862"/>
      <c r="P105" s="862"/>
      <c r="Q105" s="862"/>
      <c r="R105" s="862"/>
      <c r="S105" s="862"/>
      <c r="T105" s="862"/>
      <c r="U105" s="862"/>
      <c r="V105" s="862"/>
      <c r="W105" s="862"/>
      <c r="X105" s="862"/>
      <c r="Y105" s="863"/>
      <c r="Z105" s="60"/>
      <c r="AA105" s="849"/>
      <c r="AB105" s="849"/>
      <c r="AC105" s="1"/>
      <c r="AD105" s="1"/>
      <c r="AE105" s="849"/>
      <c r="AF105" s="849"/>
      <c r="AG105" s="1"/>
      <c r="AH105" s="1"/>
      <c r="AI105" s="1"/>
      <c r="AJ105" s="849"/>
      <c r="AK105" s="849"/>
      <c r="AL105" s="1"/>
      <c r="AM105" s="14"/>
    </row>
    <row r="106" spans="1:39" ht="4.5" customHeight="1" x14ac:dyDescent="0.25">
      <c r="A106" s="72"/>
      <c r="B106" s="73"/>
      <c r="C106" s="73"/>
      <c r="D106" s="73"/>
      <c r="E106" s="73"/>
      <c r="F106" s="73"/>
      <c r="G106" s="73"/>
      <c r="H106" s="73"/>
      <c r="I106" s="73"/>
      <c r="J106" s="73"/>
      <c r="K106" s="73"/>
      <c r="L106" s="73"/>
      <c r="M106" s="73"/>
      <c r="N106" s="73"/>
      <c r="O106" s="73"/>
      <c r="P106" s="73"/>
      <c r="Q106" s="73"/>
      <c r="R106" s="73"/>
      <c r="S106" s="73"/>
      <c r="T106" s="73"/>
      <c r="U106" s="73"/>
      <c r="V106" s="73"/>
      <c r="W106" s="73"/>
      <c r="X106" s="73"/>
      <c r="Y106" s="73"/>
      <c r="Z106" s="73"/>
      <c r="AA106" s="73"/>
      <c r="AB106" s="6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4"/>
    </row>
    <row r="107" spans="1:39" ht="15" customHeight="1" x14ac:dyDescent="0.25">
      <c r="A107" s="861" t="s">
        <v>63</v>
      </c>
      <c r="B107" s="862"/>
      <c r="C107" s="862"/>
      <c r="D107" s="862"/>
      <c r="E107" s="862"/>
      <c r="F107" s="862"/>
      <c r="G107" s="862"/>
      <c r="H107" s="862"/>
      <c r="I107" s="862"/>
      <c r="J107" s="862"/>
      <c r="K107" s="862"/>
      <c r="L107" s="862"/>
      <c r="M107" s="862"/>
      <c r="N107" s="862"/>
      <c r="O107" s="862"/>
      <c r="P107" s="862"/>
      <c r="Q107" s="862"/>
      <c r="R107" s="862"/>
      <c r="S107" s="862"/>
      <c r="T107" s="862"/>
      <c r="U107" s="862"/>
      <c r="V107" s="862"/>
      <c r="W107" s="862"/>
      <c r="X107" s="862"/>
      <c r="Y107" s="863"/>
      <c r="Z107" s="60"/>
      <c r="AA107" s="849"/>
      <c r="AB107" s="849"/>
      <c r="AC107" s="1"/>
      <c r="AD107" s="1"/>
      <c r="AE107" s="849"/>
      <c r="AF107" s="849"/>
      <c r="AG107" s="1"/>
      <c r="AH107" s="1"/>
      <c r="AI107" s="1"/>
      <c r="AJ107" s="849"/>
      <c r="AK107" s="849"/>
      <c r="AL107" s="1"/>
      <c r="AM107" s="14"/>
    </row>
    <row r="108" spans="1:39" s="3" customFormat="1" ht="4.5" customHeight="1" x14ac:dyDescent="0.25">
      <c r="A108" s="74"/>
      <c r="Z108" s="60"/>
      <c r="AA108" s="50"/>
      <c r="AB108" s="50"/>
      <c r="AC108" s="1"/>
      <c r="AD108" s="1"/>
      <c r="AE108" s="50"/>
      <c r="AF108" s="50"/>
      <c r="AG108" s="1"/>
      <c r="AH108" s="1"/>
      <c r="AI108" s="1"/>
      <c r="AJ108" s="50"/>
      <c r="AK108" s="50"/>
      <c r="AL108" s="1"/>
      <c r="AM108" s="14"/>
    </row>
    <row r="109" spans="1:39" s="3" customFormat="1" ht="15" customHeight="1" x14ac:dyDescent="0.25">
      <c r="A109" s="864" t="s">
        <v>58</v>
      </c>
      <c r="B109" s="865"/>
      <c r="C109" s="865"/>
      <c r="D109" s="865"/>
      <c r="E109" s="865"/>
      <c r="F109" s="865"/>
      <c r="G109" s="865"/>
      <c r="H109" s="867"/>
      <c r="I109" s="868"/>
      <c r="J109" s="868"/>
      <c r="K109" s="868"/>
      <c r="L109" s="868"/>
      <c r="M109" s="868"/>
      <c r="N109" s="868"/>
      <c r="O109" s="868"/>
      <c r="P109" s="868"/>
      <c r="Q109" s="868"/>
      <c r="R109" s="868"/>
      <c r="S109" s="868"/>
      <c r="T109" s="868"/>
      <c r="U109" s="868"/>
      <c r="V109" s="868"/>
      <c r="W109" s="868"/>
      <c r="X109" s="868"/>
      <c r="Y109" s="869"/>
      <c r="Z109" s="75"/>
      <c r="AA109" s="49"/>
      <c r="AB109" s="49"/>
      <c r="AC109" s="15"/>
      <c r="AD109" s="15"/>
      <c r="AE109" s="49"/>
      <c r="AF109" s="49"/>
      <c r="AG109" s="15"/>
      <c r="AH109" s="15"/>
      <c r="AI109" s="15"/>
      <c r="AJ109" s="49"/>
      <c r="AK109" s="49"/>
      <c r="AL109" s="15"/>
      <c r="AM109" s="66"/>
    </row>
    <row r="110" spans="1:39" s="3" customFormat="1" ht="4.5" customHeight="1" x14ac:dyDescent="0.25">
      <c r="Z110" s="60"/>
      <c r="AA110" s="50"/>
      <c r="AB110" s="50"/>
      <c r="AC110" s="1"/>
      <c r="AD110" s="1"/>
      <c r="AE110" s="50"/>
      <c r="AF110" s="50"/>
      <c r="AG110" s="1"/>
      <c r="AH110" s="1"/>
      <c r="AI110" s="1"/>
      <c r="AJ110" s="50"/>
      <c r="AK110" s="50"/>
      <c r="AL110" s="1"/>
      <c r="AM110" s="1"/>
    </row>
    <row r="111" spans="1:39" ht="24.75" customHeight="1" x14ac:dyDescent="0.25">
      <c r="A111" s="844" t="s">
        <v>64</v>
      </c>
      <c r="B111" s="845"/>
      <c r="C111" s="845"/>
      <c r="D111" s="845"/>
      <c r="E111" s="845"/>
      <c r="F111" s="845"/>
      <c r="G111" s="845"/>
      <c r="H111" s="845"/>
      <c r="I111" s="845"/>
      <c r="J111" s="845"/>
      <c r="K111" s="845"/>
      <c r="L111" s="845"/>
      <c r="M111" s="845"/>
      <c r="N111" s="845"/>
      <c r="O111" s="845"/>
      <c r="P111" s="845"/>
      <c r="Q111" s="845"/>
      <c r="R111" s="845"/>
      <c r="S111" s="845"/>
      <c r="T111" s="845"/>
      <c r="U111" s="845"/>
      <c r="V111" s="845"/>
      <c r="W111" s="845"/>
      <c r="X111" s="845"/>
      <c r="Y111" s="846"/>
      <c r="Z111" s="76"/>
      <c r="AA111" s="870"/>
      <c r="AB111" s="870"/>
      <c r="AC111" s="883" t="s">
        <v>65</v>
      </c>
      <c r="AD111" s="884"/>
      <c r="AE111" s="884"/>
      <c r="AF111" s="884"/>
      <c r="AG111" s="884"/>
      <c r="AH111" s="884"/>
      <c r="AI111" s="884"/>
      <c r="AJ111" s="884"/>
      <c r="AK111" s="884"/>
      <c r="AL111" s="884"/>
      <c r="AM111" s="53"/>
    </row>
    <row r="112" spans="1:39" ht="6" customHeight="1" x14ac:dyDescent="0.25">
      <c r="A112" s="13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4"/>
    </row>
    <row r="113" spans="1:39" ht="15" customHeight="1" x14ac:dyDescent="0.25">
      <c r="A113" s="885" t="s">
        <v>66</v>
      </c>
      <c r="B113" s="862"/>
      <c r="C113" s="862"/>
      <c r="D113" s="862"/>
      <c r="E113" s="862"/>
      <c r="F113" s="862"/>
      <c r="G113" s="862"/>
      <c r="H113" s="862"/>
      <c r="I113" s="862"/>
      <c r="J113" s="862"/>
      <c r="K113" s="862"/>
      <c r="L113" s="862"/>
      <c r="M113" s="862"/>
      <c r="N113" s="862"/>
      <c r="O113" s="862"/>
      <c r="P113" s="862"/>
      <c r="Q113" s="862"/>
      <c r="R113" s="862"/>
      <c r="S113" s="862"/>
      <c r="T113" s="862"/>
      <c r="U113" s="862"/>
      <c r="V113" s="862"/>
      <c r="W113" s="862"/>
      <c r="X113" s="862"/>
      <c r="Y113" s="862"/>
      <c r="Z113" s="862"/>
      <c r="AA113" s="862"/>
      <c r="AB113" s="862"/>
      <c r="AC113" s="862"/>
      <c r="AD113" s="862"/>
      <c r="AE113" s="862"/>
      <c r="AF113" s="862"/>
      <c r="AG113" s="862"/>
      <c r="AH113" s="862"/>
      <c r="AI113" s="862"/>
      <c r="AJ113" s="862"/>
      <c r="AK113" s="862"/>
      <c r="AL113" s="862"/>
      <c r="AM113" s="886"/>
    </row>
    <row r="114" spans="1:39" ht="7.5" customHeight="1" x14ac:dyDescent="0.25">
      <c r="A114" s="871" t="s">
        <v>67</v>
      </c>
      <c r="B114" s="872"/>
      <c r="C114" s="872"/>
      <c r="D114" s="872"/>
      <c r="E114" s="872"/>
      <c r="F114" s="872"/>
      <c r="G114" s="872"/>
      <c r="H114" s="872"/>
      <c r="I114" s="872"/>
      <c r="J114" s="872"/>
      <c r="K114" s="872"/>
      <c r="L114" s="872"/>
      <c r="M114" s="872"/>
      <c r="N114" s="872"/>
      <c r="O114" s="872"/>
      <c r="P114" s="872"/>
      <c r="Q114" s="872"/>
      <c r="R114" s="872"/>
      <c r="S114" s="872"/>
      <c r="T114" s="872"/>
      <c r="U114" s="872"/>
      <c r="V114" s="872"/>
      <c r="W114" s="872"/>
      <c r="X114" s="872"/>
      <c r="Y114" s="873"/>
      <c r="Z114" s="77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4"/>
    </row>
    <row r="115" spans="1:39" ht="7.5" customHeight="1" x14ac:dyDescent="0.25">
      <c r="A115" s="871"/>
      <c r="B115" s="872"/>
      <c r="C115" s="872"/>
      <c r="D115" s="872"/>
      <c r="E115" s="872"/>
      <c r="F115" s="872"/>
      <c r="G115" s="872"/>
      <c r="H115" s="872"/>
      <c r="I115" s="872"/>
      <c r="J115" s="872"/>
      <c r="K115" s="872"/>
      <c r="L115" s="872"/>
      <c r="M115" s="872"/>
      <c r="N115" s="872"/>
      <c r="O115" s="872"/>
      <c r="P115" s="872"/>
      <c r="Q115" s="872"/>
      <c r="R115" s="872"/>
      <c r="S115" s="872"/>
      <c r="T115" s="872"/>
      <c r="U115" s="872"/>
      <c r="V115" s="872"/>
      <c r="W115" s="872"/>
      <c r="X115" s="872"/>
      <c r="Y115" s="873"/>
      <c r="Z115" s="77"/>
      <c r="AA115" s="877" t="s">
        <v>68</v>
      </c>
      <c r="AB115" s="878"/>
      <c r="AC115" s="878"/>
      <c r="AD115" s="878"/>
      <c r="AE115" s="878"/>
      <c r="AF115" s="878"/>
      <c r="AG115" s="878"/>
      <c r="AH115" s="878"/>
      <c r="AI115" s="878"/>
      <c r="AJ115" s="878"/>
      <c r="AK115" s="878"/>
      <c r="AL115" s="879"/>
      <c r="AM115" s="14"/>
    </row>
    <row r="116" spans="1:39" ht="7.5" customHeight="1" x14ac:dyDescent="0.25">
      <c r="A116" s="874"/>
      <c r="B116" s="875"/>
      <c r="C116" s="875"/>
      <c r="D116" s="875"/>
      <c r="E116" s="875"/>
      <c r="F116" s="875"/>
      <c r="G116" s="875"/>
      <c r="H116" s="875"/>
      <c r="I116" s="875"/>
      <c r="J116" s="875"/>
      <c r="K116" s="875"/>
      <c r="L116" s="875"/>
      <c r="M116" s="875"/>
      <c r="N116" s="875"/>
      <c r="O116" s="875"/>
      <c r="P116" s="875"/>
      <c r="Q116" s="875"/>
      <c r="R116" s="875"/>
      <c r="S116" s="875"/>
      <c r="T116" s="875"/>
      <c r="U116" s="875"/>
      <c r="V116" s="875"/>
      <c r="W116" s="875"/>
      <c r="X116" s="875"/>
      <c r="Y116" s="876"/>
      <c r="Z116" s="77"/>
      <c r="AA116" s="880"/>
      <c r="AB116" s="881"/>
      <c r="AC116" s="881"/>
      <c r="AD116" s="881"/>
      <c r="AE116" s="881"/>
      <c r="AF116" s="881"/>
      <c r="AG116" s="881"/>
      <c r="AH116" s="881"/>
      <c r="AI116" s="881"/>
      <c r="AJ116" s="881"/>
      <c r="AK116" s="881"/>
      <c r="AL116" s="882"/>
      <c r="AM116" s="14"/>
    </row>
    <row r="117" spans="1:39" ht="4.5" customHeight="1" x14ac:dyDescent="0.25">
      <c r="A117" s="13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4"/>
    </row>
    <row r="118" spans="1:39" ht="15" customHeight="1" x14ac:dyDescent="0.25">
      <c r="A118" s="861" t="s">
        <v>69</v>
      </c>
      <c r="B118" s="862"/>
      <c r="C118" s="862"/>
      <c r="D118" s="862"/>
      <c r="E118" s="862"/>
      <c r="F118" s="862"/>
      <c r="G118" s="863"/>
      <c r="H118" s="890"/>
      <c r="I118" s="891"/>
      <c r="J118" s="891"/>
      <c r="K118" s="891"/>
      <c r="L118" s="891"/>
      <c r="M118" s="891"/>
      <c r="N118" s="891"/>
      <c r="O118" s="891"/>
      <c r="P118" s="891"/>
      <c r="Q118" s="891"/>
      <c r="R118" s="891"/>
      <c r="S118" s="891"/>
      <c r="T118" s="891"/>
      <c r="U118" s="891"/>
      <c r="V118" s="891"/>
      <c r="W118" s="891"/>
      <c r="X118" s="891"/>
      <c r="Y118" s="892"/>
      <c r="Z118" s="1"/>
      <c r="AA118" s="1"/>
      <c r="AB118" s="1"/>
      <c r="AC118" s="887"/>
      <c r="AD118" s="888"/>
      <c r="AE118" s="888"/>
      <c r="AF118" s="888"/>
      <c r="AG118" s="888"/>
      <c r="AH118" s="888"/>
      <c r="AI118" s="888"/>
      <c r="AJ118" s="889"/>
      <c r="AK118" s="44" t="s">
        <v>43</v>
      </c>
      <c r="AL118" s="1"/>
      <c r="AM118" s="14"/>
    </row>
    <row r="119" spans="1:39" ht="4.5" customHeight="1" x14ac:dyDescent="0.25">
      <c r="A119" s="13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78"/>
      <c r="AE119" s="1"/>
      <c r="AF119" s="1"/>
      <c r="AG119" s="1"/>
      <c r="AH119" s="1"/>
      <c r="AI119" s="1"/>
      <c r="AJ119" s="1"/>
      <c r="AK119" s="1"/>
      <c r="AL119" s="1"/>
      <c r="AM119" s="14"/>
    </row>
    <row r="120" spans="1:39" ht="15" customHeight="1" x14ac:dyDescent="0.25">
      <c r="A120" s="861" t="s">
        <v>70</v>
      </c>
      <c r="B120" s="862"/>
      <c r="C120" s="862"/>
      <c r="D120" s="862"/>
      <c r="E120" s="862"/>
      <c r="F120" s="862"/>
      <c r="G120" s="863"/>
      <c r="H120" s="890"/>
      <c r="I120" s="891"/>
      <c r="J120" s="891"/>
      <c r="K120" s="891"/>
      <c r="L120" s="891"/>
      <c r="M120" s="891"/>
      <c r="N120" s="891"/>
      <c r="O120" s="891"/>
      <c r="P120" s="891"/>
      <c r="Q120" s="891"/>
      <c r="R120" s="891"/>
      <c r="S120" s="891"/>
      <c r="T120" s="891"/>
      <c r="U120" s="891"/>
      <c r="V120" s="891"/>
      <c r="W120" s="891"/>
      <c r="X120" s="891"/>
      <c r="Y120" s="892"/>
      <c r="Z120" s="1"/>
      <c r="AA120" s="1"/>
      <c r="AB120" s="1"/>
      <c r="AC120" s="887"/>
      <c r="AD120" s="893"/>
      <c r="AE120" s="888"/>
      <c r="AF120" s="888"/>
      <c r="AG120" s="888"/>
      <c r="AH120" s="888"/>
      <c r="AI120" s="888"/>
      <c r="AJ120" s="889"/>
      <c r="AK120" s="44" t="s">
        <v>43</v>
      </c>
      <c r="AL120" s="1"/>
      <c r="AM120" s="14"/>
    </row>
    <row r="121" spans="1:39" ht="4.5" customHeight="1" x14ac:dyDescent="0.25">
      <c r="A121" s="13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4"/>
    </row>
    <row r="122" spans="1:39" ht="15" customHeight="1" x14ac:dyDescent="0.25">
      <c r="A122" s="864" t="s">
        <v>71</v>
      </c>
      <c r="B122" s="865"/>
      <c r="C122" s="865"/>
      <c r="D122" s="865"/>
      <c r="E122" s="865"/>
      <c r="F122" s="865"/>
      <c r="G122" s="866"/>
      <c r="H122" s="867"/>
      <c r="I122" s="868"/>
      <c r="J122" s="868"/>
      <c r="K122" s="868"/>
      <c r="L122" s="868"/>
      <c r="M122" s="868"/>
      <c r="N122" s="868"/>
      <c r="O122" s="868"/>
      <c r="P122" s="868"/>
      <c r="Q122" s="868"/>
      <c r="R122" s="868"/>
      <c r="S122" s="868"/>
      <c r="T122" s="868"/>
      <c r="U122" s="868"/>
      <c r="V122" s="868"/>
      <c r="W122" s="868"/>
      <c r="X122" s="868"/>
      <c r="Y122" s="869"/>
      <c r="Z122" s="15"/>
      <c r="AA122" s="15"/>
      <c r="AB122" s="15"/>
      <c r="AC122" s="897"/>
      <c r="AD122" s="898"/>
      <c r="AE122" s="898"/>
      <c r="AF122" s="898"/>
      <c r="AG122" s="898"/>
      <c r="AH122" s="898"/>
      <c r="AI122" s="898"/>
      <c r="AJ122" s="899"/>
      <c r="AK122" s="79" t="s">
        <v>43</v>
      </c>
      <c r="AL122" s="15"/>
      <c r="AM122" s="66"/>
    </row>
    <row r="123" spans="1:39" ht="4.5" customHeight="1" x14ac:dyDescent="0.25">
      <c r="A123" s="15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</row>
    <row r="124" spans="1:39" ht="15" customHeight="1" x14ac:dyDescent="0.25">
      <c r="A124" s="894" t="s">
        <v>72</v>
      </c>
      <c r="B124" s="895"/>
      <c r="C124" s="895"/>
      <c r="D124" s="895"/>
      <c r="E124" s="895"/>
      <c r="F124" s="895"/>
      <c r="G124" s="895"/>
      <c r="H124" s="895"/>
      <c r="I124" s="895"/>
      <c r="J124" s="895"/>
      <c r="K124" s="895"/>
      <c r="L124" s="895"/>
      <c r="M124" s="895"/>
      <c r="N124" s="895"/>
      <c r="O124" s="895"/>
      <c r="P124" s="895"/>
      <c r="Q124" s="895"/>
      <c r="R124" s="895"/>
      <c r="S124" s="895"/>
      <c r="T124" s="895"/>
      <c r="U124" s="895"/>
      <c r="V124" s="895"/>
      <c r="W124" s="895"/>
      <c r="X124" s="895"/>
      <c r="Y124" s="895"/>
      <c r="Z124" s="895"/>
      <c r="AA124" s="895"/>
      <c r="AB124" s="895"/>
      <c r="AC124" s="895"/>
      <c r="AD124" s="895"/>
      <c r="AE124" s="895"/>
      <c r="AF124" s="895"/>
      <c r="AG124" s="895"/>
      <c r="AH124" s="895"/>
      <c r="AI124" s="895"/>
      <c r="AJ124" s="895"/>
      <c r="AK124" s="895"/>
      <c r="AL124" s="895"/>
      <c r="AM124" s="896"/>
    </row>
    <row r="125" spans="1:39" ht="15" customHeight="1" x14ac:dyDescent="0.25">
      <c r="A125" s="13"/>
      <c r="B125" s="703" t="s">
        <v>73</v>
      </c>
      <c r="C125" s="703"/>
      <c r="D125" s="703"/>
      <c r="E125" s="703"/>
      <c r="F125" s="703"/>
      <c r="G125" s="703"/>
      <c r="H125" s="703"/>
      <c r="I125" s="703"/>
      <c r="J125" s="703"/>
      <c r="K125" s="703"/>
      <c r="L125" s="703"/>
      <c r="M125" s="703"/>
      <c r="N125" s="703"/>
      <c r="O125" s="703"/>
      <c r="P125" s="703"/>
      <c r="Q125" s="703"/>
      <c r="R125" s="703"/>
      <c r="S125" s="703"/>
      <c r="T125" s="703"/>
      <c r="U125" s="703"/>
      <c r="V125" s="703"/>
      <c r="W125" s="703"/>
      <c r="X125" s="703"/>
      <c r="Y125" s="703"/>
      <c r="Z125" s="703"/>
      <c r="AA125" s="703"/>
      <c r="AB125" s="703"/>
      <c r="AC125" s="703"/>
      <c r="AD125" s="703"/>
      <c r="AE125" s="703"/>
      <c r="AF125" s="703"/>
      <c r="AG125" s="703"/>
      <c r="AH125" s="703"/>
      <c r="AI125" s="703"/>
      <c r="AJ125" s="703"/>
      <c r="AK125" s="703"/>
      <c r="AL125" s="703"/>
      <c r="AM125" s="706"/>
    </row>
    <row r="126" spans="1:39" ht="26.25" customHeight="1" x14ac:dyDescent="0.25">
      <c r="A126" s="13"/>
      <c r="B126" s="703" t="s">
        <v>74</v>
      </c>
      <c r="C126" s="707"/>
      <c r="D126" s="707"/>
      <c r="E126" s="707"/>
      <c r="F126" s="707"/>
      <c r="G126" s="707"/>
      <c r="H126" s="707"/>
      <c r="I126" s="707"/>
      <c r="J126" s="707"/>
      <c r="K126" s="707"/>
      <c r="L126" s="707"/>
      <c r="M126" s="707"/>
      <c r="N126" s="707"/>
      <c r="O126" s="707"/>
      <c r="P126" s="707"/>
      <c r="Q126" s="707"/>
      <c r="R126" s="707"/>
      <c r="S126" s="707"/>
      <c r="T126" s="707"/>
      <c r="U126" s="707"/>
      <c r="V126" s="707"/>
      <c r="W126" s="707"/>
      <c r="X126" s="707"/>
      <c r="Y126" s="707"/>
      <c r="Z126" s="707"/>
      <c r="AA126" s="707"/>
      <c r="AB126" s="707"/>
      <c r="AC126" s="707"/>
      <c r="AD126" s="707"/>
      <c r="AE126" s="707"/>
      <c r="AF126" s="707"/>
      <c r="AG126" s="707"/>
      <c r="AH126" s="707"/>
      <c r="AI126" s="707"/>
      <c r="AJ126" s="707"/>
      <c r="AK126" s="707"/>
      <c r="AL126" s="707"/>
      <c r="AM126" s="708"/>
    </row>
    <row r="127" spans="1:39" ht="27" customHeight="1" x14ac:dyDescent="0.25">
      <c r="A127" s="13"/>
      <c r="B127" s="709" t="s">
        <v>75</v>
      </c>
      <c r="C127" s="710"/>
      <c r="D127" s="710"/>
      <c r="E127" s="710"/>
      <c r="F127" s="710"/>
      <c r="G127" s="710"/>
      <c r="H127" s="710"/>
      <c r="I127" s="710"/>
      <c r="J127" s="710"/>
      <c r="K127" s="710"/>
      <c r="L127" s="710"/>
      <c r="M127" s="710"/>
      <c r="N127" s="710"/>
      <c r="O127" s="710"/>
      <c r="P127" s="710"/>
      <c r="Q127" s="710"/>
      <c r="R127" s="710"/>
      <c r="S127" s="710"/>
      <c r="T127" s="710"/>
      <c r="U127" s="710"/>
      <c r="V127" s="710"/>
      <c r="W127" s="710"/>
      <c r="X127" s="710"/>
      <c r="Y127" s="710"/>
      <c r="Z127" s="710"/>
      <c r="AA127" s="710"/>
      <c r="AB127" s="710"/>
      <c r="AC127" s="710"/>
      <c r="AD127" s="710"/>
      <c r="AE127" s="710"/>
      <c r="AF127" s="710"/>
      <c r="AG127" s="710"/>
      <c r="AH127" s="710"/>
      <c r="AI127" s="710"/>
      <c r="AJ127" s="710"/>
      <c r="AK127" s="710"/>
      <c r="AL127" s="710"/>
      <c r="AM127" s="711"/>
    </row>
    <row r="128" spans="1:39" ht="15" customHeight="1" x14ac:dyDescent="0.25">
      <c r="A128" s="13"/>
      <c r="B128" s="703" t="s">
        <v>76</v>
      </c>
      <c r="C128" s="703"/>
      <c r="D128" s="703"/>
      <c r="E128" s="703"/>
      <c r="F128" s="703"/>
      <c r="G128" s="703"/>
      <c r="H128" s="703"/>
      <c r="I128" s="703"/>
      <c r="J128" s="703"/>
      <c r="K128" s="703"/>
      <c r="L128" s="703"/>
      <c r="M128" s="703"/>
      <c r="N128" s="703"/>
      <c r="O128" s="703"/>
      <c r="P128" s="703"/>
      <c r="Q128" s="703"/>
      <c r="R128" s="703"/>
      <c r="S128" s="703"/>
      <c r="T128" s="703"/>
      <c r="U128" s="703"/>
      <c r="V128" s="703"/>
      <c r="W128" s="703"/>
      <c r="X128" s="703"/>
      <c r="Y128" s="703"/>
      <c r="Z128" s="703"/>
      <c r="AA128" s="703"/>
      <c r="AB128" s="703"/>
      <c r="AC128" s="703"/>
      <c r="AD128" s="703"/>
      <c r="AE128" s="703"/>
      <c r="AF128" s="703"/>
      <c r="AG128" s="703"/>
      <c r="AH128" s="703"/>
      <c r="AI128" s="703"/>
      <c r="AJ128" s="703"/>
      <c r="AK128" s="703"/>
      <c r="AL128" s="703"/>
      <c r="AM128" s="706"/>
    </row>
    <row r="129" spans="1:39" ht="24.75" customHeight="1" x14ac:dyDescent="0.25">
      <c r="A129" s="80"/>
      <c r="B129" s="703" t="s">
        <v>77</v>
      </c>
      <c r="C129" s="704"/>
      <c r="D129" s="704"/>
      <c r="E129" s="704"/>
      <c r="F129" s="704"/>
      <c r="G129" s="704"/>
      <c r="H129" s="704"/>
      <c r="I129" s="704"/>
      <c r="J129" s="704"/>
      <c r="K129" s="704"/>
      <c r="L129" s="704"/>
      <c r="M129" s="704"/>
      <c r="N129" s="704"/>
      <c r="O129" s="704"/>
      <c r="P129" s="704"/>
      <c r="Q129" s="704"/>
      <c r="R129" s="704"/>
      <c r="S129" s="704"/>
      <c r="T129" s="704"/>
      <c r="U129" s="704"/>
      <c r="V129" s="704"/>
      <c r="W129" s="704"/>
      <c r="X129" s="704"/>
      <c r="Y129" s="704"/>
      <c r="Z129" s="704"/>
      <c r="AA129" s="704"/>
      <c r="AB129" s="704"/>
      <c r="AC129" s="704"/>
      <c r="AD129" s="704"/>
      <c r="AE129" s="704"/>
      <c r="AF129" s="704"/>
      <c r="AG129" s="704"/>
      <c r="AH129" s="704"/>
      <c r="AI129" s="704"/>
      <c r="AJ129" s="704"/>
      <c r="AK129" s="704"/>
      <c r="AL129" s="704"/>
      <c r="AM129" s="705"/>
    </row>
    <row r="130" spans="1:39" ht="15" customHeight="1" x14ac:dyDescent="0.25">
      <c r="A130" s="81"/>
      <c r="B130" s="703" t="s">
        <v>78</v>
      </c>
      <c r="C130" s="704"/>
      <c r="D130" s="704"/>
      <c r="E130" s="704"/>
      <c r="F130" s="704"/>
      <c r="G130" s="704"/>
      <c r="H130" s="704"/>
      <c r="I130" s="704"/>
      <c r="J130" s="704"/>
      <c r="K130" s="704"/>
      <c r="L130" s="704"/>
      <c r="M130" s="704"/>
      <c r="N130" s="704"/>
      <c r="O130" s="704"/>
      <c r="P130" s="704"/>
      <c r="Q130" s="704"/>
      <c r="R130" s="704"/>
      <c r="S130" s="704"/>
      <c r="T130" s="704"/>
      <c r="U130" s="704"/>
      <c r="V130" s="704"/>
      <c r="W130" s="704"/>
      <c r="X130" s="704"/>
      <c r="Y130" s="704"/>
      <c r="Z130" s="704"/>
      <c r="AA130" s="704"/>
      <c r="AB130" s="704"/>
      <c r="AC130" s="704"/>
      <c r="AD130" s="704"/>
      <c r="AE130" s="704"/>
      <c r="AF130" s="704"/>
      <c r="AG130" s="704"/>
      <c r="AH130" s="704"/>
      <c r="AI130" s="704"/>
      <c r="AJ130" s="704"/>
      <c r="AK130" s="704"/>
      <c r="AL130" s="704"/>
      <c r="AM130" s="705"/>
    </row>
    <row r="131" spans="1:39" ht="15" customHeight="1" x14ac:dyDescent="0.25">
      <c r="A131" s="894" t="s">
        <v>79</v>
      </c>
      <c r="B131" s="905"/>
      <c r="C131" s="905"/>
      <c r="D131" s="905"/>
      <c r="E131" s="905"/>
      <c r="F131" s="905"/>
      <c r="G131" s="905"/>
      <c r="H131" s="905"/>
      <c r="I131" s="905"/>
      <c r="J131" s="905"/>
      <c r="K131" s="905"/>
      <c r="L131" s="905"/>
      <c r="M131" s="905"/>
      <c r="N131" s="905"/>
      <c r="O131" s="905"/>
      <c r="P131" s="905"/>
      <c r="Q131" s="905"/>
      <c r="R131" s="905"/>
      <c r="S131" s="905"/>
      <c r="T131" s="905"/>
      <c r="U131" s="905"/>
      <c r="V131" s="905"/>
      <c r="W131" s="905"/>
      <c r="X131" s="905"/>
      <c r="Y131" s="905"/>
      <c r="Z131" s="905"/>
      <c r="AA131" s="905"/>
      <c r="AB131" s="905"/>
      <c r="AC131" s="905"/>
      <c r="AD131" s="905"/>
      <c r="AE131" s="905"/>
      <c r="AF131" s="905"/>
      <c r="AG131" s="905"/>
      <c r="AH131" s="905"/>
      <c r="AI131" s="905"/>
      <c r="AJ131" s="905"/>
      <c r="AK131" s="905"/>
      <c r="AL131" s="905"/>
      <c r="AM131" s="906"/>
    </row>
    <row r="132" spans="1:39" ht="3.75" customHeight="1" x14ac:dyDescent="0.25">
      <c r="A132" s="81"/>
      <c r="B132" s="82"/>
      <c r="C132" s="82"/>
      <c r="D132" s="82"/>
      <c r="E132" s="82"/>
      <c r="F132" s="82"/>
      <c r="G132" s="82"/>
      <c r="H132" s="82"/>
      <c r="I132" s="82"/>
      <c r="J132" s="82"/>
      <c r="K132" s="82"/>
      <c r="L132" s="82"/>
      <c r="M132" s="82"/>
      <c r="N132" s="82"/>
      <c r="O132" s="82"/>
      <c r="P132" s="82"/>
      <c r="Q132" s="82"/>
      <c r="R132" s="82"/>
      <c r="S132" s="82"/>
      <c r="T132" s="82"/>
      <c r="U132" s="82"/>
      <c r="V132" s="82"/>
      <c r="W132" s="82"/>
      <c r="X132" s="82"/>
      <c r="Y132" s="82"/>
      <c r="Z132" s="82"/>
      <c r="AA132" s="82"/>
      <c r="AB132" s="82"/>
      <c r="AC132" s="82"/>
      <c r="AD132" s="82"/>
      <c r="AE132" s="82"/>
      <c r="AF132" s="82"/>
      <c r="AG132" s="82"/>
      <c r="AH132" s="82"/>
      <c r="AI132" s="82"/>
      <c r="AJ132" s="82"/>
      <c r="AK132" s="82"/>
      <c r="AL132" s="82"/>
      <c r="AM132" s="83"/>
    </row>
    <row r="133" spans="1:39" ht="27" customHeight="1" x14ac:dyDescent="0.25">
      <c r="A133" s="907"/>
      <c r="B133" s="908"/>
      <c r="C133" s="908"/>
      <c r="D133" s="908"/>
      <c r="E133" s="908"/>
      <c r="F133" s="908"/>
      <c r="G133" s="909"/>
      <c r="H133" s="84"/>
      <c r="I133" s="910"/>
      <c r="J133" s="908"/>
      <c r="K133" s="908"/>
      <c r="L133" s="908"/>
      <c r="M133" s="908"/>
      <c r="N133" s="908"/>
      <c r="O133" s="908"/>
      <c r="P133" s="908"/>
      <c r="Q133" s="908"/>
      <c r="R133" s="908"/>
      <c r="S133" s="908"/>
      <c r="T133" s="908"/>
      <c r="U133" s="908"/>
      <c r="V133" s="908"/>
      <c r="W133" s="909"/>
      <c r="X133" s="85"/>
      <c r="Y133" s="910"/>
      <c r="Z133" s="908"/>
      <c r="AA133" s="908"/>
      <c r="AB133" s="908"/>
      <c r="AC133" s="908"/>
      <c r="AD133" s="908"/>
      <c r="AE133" s="908"/>
      <c r="AF133" s="908"/>
      <c r="AG133" s="908"/>
      <c r="AH133" s="908"/>
      <c r="AI133" s="908"/>
      <c r="AJ133" s="908"/>
      <c r="AK133" s="908"/>
      <c r="AL133" s="908"/>
      <c r="AM133" s="911"/>
    </row>
    <row r="134" spans="1:39" ht="7.5" customHeight="1" x14ac:dyDescent="0.25">
      <c r="A134" s="900" t="s">
        <v>80</v>
      </c>
      <c r="B134" s="901"/>
      <c r="C134" s="901"/>
      <c r="D134" s="901"/>
      <c r="E134" s="901"/>
      <c r="F134" s="901"/>
      <c r="G134" s="902"/>
      <c r="H134" s="27"/>
      <c r="I134" s="903" t="s">
        <v>81</v>
      </c>
      <c r="J134" s="901"/>
      <c r="K134" s="901"/>
      <c r="L134" s="901"/>
      <c r="M134" s="901"/>
      <c r="N134" s="901"/>
      <c r="O134" s="901"/>
      <c r="P134" s="901"/>
      <c r="Q134" s="901"/>
      <c r="R134" s="901"/>
      <c r="S134" s="901"/>
      <c r="T134" s="901"/>
      <c r="U134" s="901"/>
      <c r="V134" s="901"/>
      <c r="W134" s="902"/>
      <c r="X134" s="86"/>
      <c r="Y134" s="903" t="s">
        <v>82</v>
      </c>
      <c r="Z134" s="901"/>
      <c r="AA134" s="901"/>
      <c r="AB134" s="901"/>
      <c r="AC134" s="901"/>
      <c r="AD134" s="901"/>
      <c r="AE134" s="901"/>
      <c r="AF134" s="901"/>
      <c r="AG134" s="901"/>
      <c r="AH134" s="901"/>
      <c r="AI134" s="901"/>
      <c r="AJ134" s="901"/>
      <c r="AK134" s="901"/>
      <c r="AL134" s="901"/>
      <c r="AM134" s="904"/>
    </row>
    <row r="135" spans="1:39" ht="7.5" customHeight="1" x14ac:dyDescent="0.25">
      <c r="A135" s="87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88" t="s">
        <v>83</v>
      </c>
    </row>
    <row r="136" spans="1:39" ht="7.5" customHeight="1" x14ac:dyDescent="0.25">
      <c r="A136" s="89"/>
      <c r="B136" s="89"/>
      <c r="C136" s="89"/>
      <c r="D136" s="89"/>
      <c r="E136" s="89"/>
      <c r="F136" s="89"/>
      <c r="G136" s="89"/>
      <c r="H136" s="89"/>
      <c r="I136" s="89"/>
      <c r="J136" s="89"/>
      <c r="K136" s="89"/>
      <c r="L136" s="89"/>
      <c r="M136" s="89"/>
      <c r="N136" s="89"/>
      <c r="O136" s="89"/>
      <c r="P136" s="89"/>
      <c r="Q136" s="89"/>
      <c r="R136" s="89"/>
      <c r="S136" s="89"/>
      <c r="T136" s="89"/>
      <c r="U136" s="89"/>
      <c r="V136" s="89"/>
      <c r="W136" s="89"/>
      <c r="X136" s="89"/>
      <c r="Y136" s="89"/>
      <c r="Z136" s="89"/>
      <c r="AA136" s="89"/>
      <c r="AB136" s="89"/>
      <c r="AC136" s="89"/>
      <c r="AD136" s="89"/>
      <c r="AE136" s="89"/>
      <c r="AF136" s="89"/>
      <c r="AG136" s="89"/>
      <c r="AH136" s="89"/>
      <c r="AI136" s="89"/>
      <c r="AJ136" s="89"/>
      <c r="AK136" s="89"/>
      <c r="AL136" s="89"/>
      <c r="AM136" s="89"/>
    </row>
    <row r="137" spans="1:39" ht="12.75" customHeight="1" x14ac:dyDescent="0.25">
      <c r="A137" s="90"/>
    </row>
    <row r="138" spans="1:39" ht="12.75" hidden="1" customHeight="1" x14ac:dyDescent="0.25"/>
    <row r="139" spans="1:39" ht="12.75" hidden="1" customHeight="1" x14ac:dyDescent="0.3">
      <c r="A139" s="91" t="s">
        <v>84</v>
      </c>
      <c r="AM139" s="1"/>
    </row>
    <row r="140" spans="1:39" ht="12.75" hidden="1" customHeight="1" x14ac:dyDescent="0.25">
      <c r="A140" s="92" t="s">
        <v>14</v>
      </c>
      <c r="AM140" s="1"/>
    </row>
    <row r="141" spans="1:39" ht="12.75" hidden="1" customHeight="1" x14ac:dyDescent="0.25">
      <c r="A141" s="92" t="s">
        <v>85</v>
      </c>
      <c r="AM141" s="1"/>
    </row>
    <row r="142" spans="1:39" ht="12.75" hidden="1" customHeight="1" x14ac:dyDescent="0.25">
      <c r="A142" s="92" t="s">
        <v>86</v>
      </c>
      <c r="AM142" s="1"/>
    </row>
    <row r="143" spans="1:39" ht="12.75" hidden="1" customHeight="1" x14ac:dyDescent="0.25">
      <c r="A143" s="92" t="s">
        <v>87</v>
      </c>
      <c r="AM143" s="1"/>
    </row>
    <row r="144" spans="1:39" ht="12.75" hidden="1" customHeight="1" x14ac:dyDescent="0.25">
      <c r="A144" s="92" t="s">
        <v>88</v>
      </c>
      <c r="AM144" s="1"/>
    </row>
    <row r="145" spans="1:39" ht="12.75" hidden="1" customHeight="1" x14ac:dyDescent="0.25">
      <c r="A145" s="92" t="s">
        <v>89</v>
      </c>
      <c r="AM145" s="1"/>
    </row>
    <row r="146" spans="1:39" ht="12.75" hidden="1" customHeight="1" x14ac:dyDescent="0.25">
      <c r="A146" s="92" t="s">
        <v>90</v>
      </c>
      <c r="AM146" s="1"/>
    </row>
    <row r="147" spans="1:39" ht="12.75" hidden="1" customHeight="1" x14ac:dyDescent="0.25">
      <c r="A147" s="92" t="s">
        <v>91</v>
      </c>
      <c r="AM147" s="1"/>
    </row>
    <row r="148" spans="1:39" ht="12.75" hidden="1" customHeight="1" x14ac:dyDescent="0.25">
      <c r="A148" s="92" t="s">
        <v>87</v>
      </c>
      <c r="AM148" s="1"/>
    </row>
    <row r="149" spans="1:39" ht="12.75" hidden="1" customHeight="1" x14ac:dyDescent="0.25">
      <c r="A149" s="92" t="s">
        <v>92</v>
      </c>
      <c r="AM149" s="1"/>
    </row>
    <row r="150" spans="1:39" ht="12.75" hidden="1" customHeight="1" x14ac:dyDescent="0.25">
      <c r="A150" s="92" t="s">
        <v>87</v>
      </c>
      <c r="AM150" s="1"/>
    </row>
    <row r="151" spans="1:39" ht="12.75" hidden="1" customHeight="1" x14ac:dyDescent="0.25">
      <c r="A151" s="92" t="s">
        <v>93</v>
      </c>
      <c r="AM151" s="1"/>
    </row>
    <row r="152" spans="1:39" ht="12.75" hidden="1" customHeight="1" x14ac:dyDescent="0.25">
      <c r="A152" s="92" t="s">
        <v>94</v>
      </c>
      <c r="AM152" s="1"/>
    </row>
    <row r="153" spans="1:39" ht="12.75" hidden="1" customHeight="1" x14ac:dyDescent="0.25">
      <c r="A153" s="92" t="s">
        <v>95</v>
      </c>
      <c r="AM153" s="1"/>
    </row>
    <row r="154" spans="1:39" ht="12.75" hidden="1" customHeight="1" x14ac:dyDescent="0.25">
      <c r="A154" s="92" t="s">
        <v>96</v>
      </c>
      <c r="AM154" s="1"/>
    </row>
    <row r="155" spans="1:39" ht="12.75" hidden="1" customHeight="1" x14ac:dyDescent="0.25">
      <c r="A155" s="92" t="s">
        <v>97</v>
      </c>
      <c r="AM155" s="1"/>
    </row>
    <row r="156" spans="1:39" ht="12.75" hidden="1" customHeight="1" x14ac:dyDescent="0.25">
      <c r="A156" s="92" t="s">
        <v>98</v>
      </c>
      <c r="AM156" s="1"/>
    </row>
    <row r="157" spans="1:39" ht="12.75" hidden="1" customHeight="1" x14ac:dyDescent="0.25">
      <c r="A157" s="92" t="s">
        <v>99</v>
      </c>
      <c r="AM157" s="1"/>
    </row>
    <row r="158" spans="1:39" ht="12.75" hidden="1" customHeight="1" x14ac:dyDescent="0.25">
      <c r="A158" s="92" t="s">
        <v>100</v>
      </c>
      <c r="AM158" s="1"/>
    </row>
    <row r="159" spans="1:39" ht="12.75" hidden="1" customHeight="1" x14ac:dyDescent="0.25">
      <c r="A159" s="92" t="s">
        <v>87</v>
      </c>
      <c r="AM159" s="1"/>
    </row>
    <row r="160" spans="1:39" ht="12.75" hidden="1" customHeight="1" x14ac:dyDescent="0.25">
      <c r="A160" s="92" t="s">
        <v>101</v>
      </c>
      <c r="AM160" s="1"/>
    </row>
    <row r="161" spans="1:39" ht="12.75" hidden="1" customHeight="1" x14ac:dyDescent="0.25">
      <c r="A161" s="92" t="s">
        <v>102</v>
      </c>
      <c r="AM161" s="1"/>
    </row>
    <row r="162" spans="1:39" ht="12.75" hidden="1" customHeight="1" x14ac:dyDescent="0.25">
      <c r="A162" s="92" t="s">
        <v>103</v>
      </c>
      <c r="AM162" s="1"/>
    </row>
    <row r="163" spans="1:39" ht="12.75" hidden="1" customHeight="1" x14ac:dyDescent="0.25">
      <c r="A163" s="92" t="s">
        <v>104</v>
      </c>
      <c r="AM163" s="1"/>
    </row>
    <row r="164" spans="1:39" ht="12.75" hidden="1" customHeight="1" x14ac:dyDescent="0.25">
      <c r="A164" s="92" t="s">
        <v>105</v>
      </c>
      <c r="AM164" s="1"/>
    </row>
    <row r="165" spans="1:39" ht="12.75" hidden="1" customHeight="1" x14ac:dyDescent="0.25">
      <c r="A165" s="92" t="s">
        <v>106</v>
      </c>
      <c r="AM165" s="1"/>
    </row>
    <row r="166" spans="1:39" ht="12.75" hidden="1" customHeight="1" x14ac:dyDescent="0.25">
      <c r="A166" s="92" t="s">
        <v>87</v>
      </c>
      <c r="AM166" s="1"/>
    </row>
    <row r="167" spans="1:39" ht="12.75" hidden="1" customHeight="1" x14ac:dyDescent="0.25">
      <c r="A167" s="92" t="s">
        <v>107</v>
      </c>
      <c r="AM167" s="1"/>
    </row>
    <row r="168" spans="1:39" ht="12.75" hidden="1" customHeight="1" x14ac:dyDescent="0.25">
      <c r="A168" s="92" t="s">
        <v>108</v>
      </c>
      <c r="AM168" s="1"/>
    </row>
    <row r="169" spans="1:39" ht="12.75" hidden="1" customHeight="1" x14ac:dyDescent="0.25">
      <c r="A169" s="92" t="s">
        <v>109</v>
      </c>
      <c r="AM169" s="1"/>
    </row>
    <row r="170" spans="1:39" ht="12.75" hidden="1" customHeight="1" x14ac:dyDescent="0.25">
      <c r="A170" s="92" t="s">
        <v>110</v>
      </c>
      <c r="AM170" s="1"/>
    </row>
    <row r="171" spans="1:39" ht="12.75" hidden="1" customHeight="1" x14ac:dyDescent="0.25">
      <c r="A171" s="92" t="s">
        <v>111</v>
      </c>
      <c r="AM171" s="1"/>
    </row>
    <row r="172" spans="1:39" ht="12.75" hidden="1" customHeight="1" x14ac:dyDescent="0.25">
      <c r="A172" s="92" t="s">
        <v>112</v>
      </c>
      <c r="AM172" s="1"/>
    </row>
    <row r="173" spans="1:39" ht="12.75" hidden="1" customHeight="1" x14ac:dyDescent="0.25">
      <c r="A173" s="92" t="s">
        <v>113</v>
      </c>
      <c r="AM173" s="1"/>
    </row>
    <row r="174" spans="1:39" ht="12.75" hidden="1" customHeight="1" x14ac:dyDescent="0.25">
      <c r="A174" s="92" t="s">
        <v>114</v>
      </c>
      <c r="AM174" s="1"/>
    </row>
    <row r="175" spans="1:39" ht="12.75" hidden="1" customHeight="1" x14ac:dyDescent="0.25">
      <c r="A175" s="92" t="s">
        <v>115</v>
      </c>
      <c r="AM175" s="1"/>
    </row>
    <row r="176" spans="1:39" ht="12.75" hidden="1" customHeight="1" x14ac:dyDescent="0.25">
      <c r="A176" s="92" t="s">
        <v>116</v>
      </c>
      <c r="AM176" s="1"/>
    </row>
    <row r="177" spans="1:39" ht="12.75" hidden="1" customHeight="1" x14ac:dyDescent="0.25">
      <c r="A177" s="92" t="s">
        <v>117</v>
      </c>
      <c r="AM177" s="1"/>
    </row>
    <row r="178" spans="1:39" ht="12.75" hidden="1" customHeight="1" x14ac:dyDescent="0.25">
      <c r="A178" s="92" t="s">
        <v>118</v>
      </c>
      <c r="AM178" s="1"/>
    </row>
    <row r="179" spans="1:39" ht="12.75" hidden="1" customHeight="1" x14ac:dyDescent="0.25">
      <c r="A179" s="92" t="s">
        <v>119</v>
      </c>
      <c r="AM179" s="1"/>
    </row>
    <row r="180" spans="1:39" ht="12.75" hidden="1" customHeight="1" x14ac:dyDescent="0.25">
      <c r="A180" s="93" t="s">
        <v>120</v>
      </c>
      <c r="AM180" s="1"/>
    </row>
    <row r="181" spans="1:39" ht="12.75" hidden="1" customHeight="1" x14ac:dyDescent="0.25">
      <c r="A181" s="92" t="s">
        <v>121</v>
      </c>
      <c r="AM181" s="1"/>
    </row>
    <row r="182" spans="1:39" ht="12.75" hidden="1" customHeight="1" x14ac:dyDescent="0.25">
      <c r="A182" s="92" t="s">
        <v>122</v>
      </c>
      <c r="AM182" s="1"/>
    </row>
    <row r="183" spans="1:39" ht="12.75" hidden="1" customHeight="1" x14ac:dyDescent="0.25">
      <c r="A183" s="92" t="s">
        <v>123</v>
      </c>
      <c r="AM183" s="1"/>
    </row>
    <row r="184" spans="1:39" ht="12.75" hidden="1" customHeight="1" x14ac:dyDescent="0.25">
      <c r="A184" s="92" t="s">
        <v>124</v>
      </c>
      <c r="AM184" s="1"/>
    </row>
    <row r="185" spans="1:39" ht="12.75" hidden="1" customHeight="1" x14ac:dyDescent="0.25">
      <c r="A185" s="92" t="s">
        <v>125</v>
      </c>
      <c r="AM185" s="1"/>
    </row>
    <row r="186" spans="1:39" customFormat="1" ht="12.75" hidden="1" customHeight="1" x14ac:dyDescent="0.25">
      <c r="A186" s="93" t="s">
        <v>126</v>
      </c>
    </row>
    <row r="187" spans="1:39" ht="12.75" hidden="1" customHeight="1" x14ac:dyDescent="0.25">
      <c r="A187" s="93" t="s">
        <v>127</v>
      </c>
      <c r="AM187" s="1"/>
    </row>
    <row r="188" spans="1:39" ht="12.75" hidden="1" customHeight="1" x14ac:dyDescent="0.25">
      <c r="A188" s="92" t="s">
        <v>128</v>
      </c>
      <c r="AM188" s="1"/>
    </row>
    <row r="189" spans="1:39" ht="12.75" hidden="1" customHeight="1" x14ac:dyDescent="0.25">
      <c r="A189" s="92" t="s">
        <v>129</v>
      </c>
      <c r="AM189" s="1"/>
    </row>
    <row r="190" spans="1:39" ht="12.75" hidden="1" customHeight="1" x14ac:dyDescent="0.25">
      <c r="A190" s="92" t="s">
        <v>130</v>
      </c>
      <c r="AM190" s="1"/>
    </row>
    <row r="191" spans="1:39" ht="12.75" hidden="1" customHeight="1" x14ac:dyDescent="0.25">
      <c r="A191" s="92" t="s">
        <v>131</v>
      </c>
      <c r="AM191" s="1"/>
    </row>
    <row r="192" spans="1:39" ht="12.75" hidden="1" customHeight="1" x14ac:dyDescent="0.25">
      <c r="A192" s="92" t="s">
        <v>87</v>
      </c>
      <c r="AM192" s="1"/>
    </row>
    <row r="193" spans="1:39" ht="12.75" hidden="1" customHeight="1" x14ac:dyDescent="0.25">
      <c r="A193" s="92" t="s">
        <v>132</v>
      </c>
      <c r="AM193" s="1"/>
    </row>
    <row r="194" spans="1:39" ht="12.75" hidden="1" customHeight="1" x14ac:dyDescent="0.25">
      <c r="A194" s="92" t="s">
        <v>133</v>
      </c>
      <c r="AM194" s="1"/>
    </row>
    <row r="195" spans="1:39" ht="12.75" hidden="1" customHeight="1" x14ac:dyDescent="0.25">
      <c r="A195" s="92" t="s">
        <v>134</v>
      </c>
      <c r="AM195" s="1"/>
    </row>
    <row r="196" spans="1:39" ht="12.75" hidden="1" customHeight="1" x14ac:dyDescent="0.25">
      <c r="A196" s="92" t="s">
        <v>135</v>
      </c>
      <c r="AM196" s="1"/>
    </row>
    <row r="197" spans="1:39" ht="12.75" hidden="1" customHeight="1" x14ac:dyDescent="0.25">
      <c r="A197" s="92" t="s">
        <v>136</v>
      </c>
      <c r="AM197" s="1"/>
    </row>
    <row r="198" spans="1:39" ht="12.75" hidden="1" customHeight="1" x14ac:dyDescent="0.25">
      <c r="A198" s="92" t="s">
        <v>137</v>
      </c>
      <c r="AM198" s="1"/>
    </row>
    <row r="199" spans="1:39" ht="12.75" hidden="1" customHeight="1" x14ac:dyDescent="0.25">
      <c r="A199" s="92" t="s">
        <v>138</v>
      </c>
      <c r="AM199" s="1"/>
    </row>
    <row r="200" spans="1:39" ht="12.75" hidden="1" customHeight="1" x14ac:dyDescent="0.25">
      <c r="A200" s="92" t="s">
        <v>87</v>
      </c>
      <c r="AM200" s="1"/>
    </row>
    <row r="201" spans="1:39" ht="12.75" hidden="1" customHeight="1" x14ac:dyDescent="0.25">
      <c r="A201" s="92" t="s">
        <v>139</v>
      </c>
      <c r="AM201" s="1"/>
    </row>
    <row r="202" spans="1:39" ht="12.75" hidden="1" customHeight="1" x14ac:dyDescent="0.25">
      <c r="A202" s="92" t="s">
        <v>140</v>
      </c>
      <c r="AM202" s="1"/>
    </row>
    <row r="203" spans="1:39" ht="12.75" hidden="1" customHeight="1" x14ac:dyDescent="0.25">
      <c r="A203" s="92" t="s">
        <v>87</v>
      </c>
      <c r="AM203" s="1"/>
    </row>
    <row r="204" spans="1:39" ht="12.75" hidden="1" customHeight="1" x14ac:dyDescent="0.25">
      <c r="A204" s="92" t="s">
        <v>141</v>
      </c>
      <c r="AM204" s="1"/>
    </row>
    <row r="205" spans="1:39" ht="12.75" hidden="1" customHeight="1" x14ac:dyDescent="0.25">
      <c r="A205" s="92" t="s">
        <v>142</v>
      </c>
      <c r="AM205" s="1"/>
    </row>
    <row r="206" spans="1:39" ht="12.75" hidden="1" customHeight="1" x14ac:dyDescent="0.25">
      <c r="A206" s="93" t="s">
        <v>143</v>
      </c>
      <c r="AM206" s="1"/>
    </row>
    <row r="207" spans="1:39" ht="12.75" hidden="1" customHeight="1" x14ac:dyDescent="0.25">
      <c r="A207" s="92" t="s">
        <v>144</v>
      </c>
      <c r="AM207" s="1"/>
    </row>
    <row r="208" spans="1:39" ht="12.75" hidden="1" customHeight="1" x14ac:dyDescent="0.25">
      <c r="A208" s="92" t="s">
        <v>145</v>
      </c>
      <c r="AM208" s="1"/>
    </row>
    <row r="209" spans="1:39" ht="12.75" hidden="1" customHeight="1" x14ac:dyDescent="0.25">
      <c r="A209" s="93" t="s">
        <v>146</v>
      </c>
      <c r="AM209" s="1"/>
    </row>
    <row r="210" spans="1:39" ht="12.75" hidden="1" customHeight="1" x14ac:dyDescent="0.25">
      <c r="A210" s="93" t="s">
        <v>147</v>
      </c>
      <c r="AM210" s="1"/>
    </row>
    <row r="211" spans="1:39" ht="12.75" hidden="1" customHeight="1" x14ac:dyDescent="0.25">
      <c r="A211" s="92" t="s">
        <v>148</v>
      </c>
      <c r="AM211" s="1"/>
    </row>
    <row r="212" spans="1:39" ht="12.75" hidden="1" customHeight="1" x14ac:dyDescent="0.25">
      <c r="A212" s="92" t="s">
        <v>149</v>
      </c>
      <c r="AM212" s="1"/>
    </row>
    <row r="213" spans="1:39" ht="12.75" hidden="1" customHeight="1" x14ac:dyDescent="0.25">
      <c r="A213" s="92" t="s">
        <v>150</v>
      </c>
      <c r="AM213" s="1"/>
    </row>
    <row r="214" spans="1:39" ht="12.75" hidden="1" customHeight="1" x14ac:dyDescent="0.25">
      <c r="A214" s="92" t="s">
        <v>151</v>
      </c>
      <c r="AM214" s="1"/>
    </row>
    <row r="215" spans="1:39" ht="12.75" hidden="1" customHeight="1" x14ac:dyDescent="0.25">
      <c r="A215" s="92" t="s">
        <v>152</v>
      </c>
      <c r="AM215" s="1"/>
    </row>
    <row r="216" spans="1:39" ht="12.75" hidden="1" customHeight="1" x14ac:dyDescent="0.25">
      <c r="A216" s="92" t="s">
        <v>153</v>
      </c>
      <c r="AM216" s="1"/>
    </row>
    <row r="217" spans="1:39" ht="12.75" hidden="1" customHeight="1" x14ac:dyDescent="0.25">
      <c r="A217" s="92" t="s">
        <v>154</v>
      </c>
      <c r="AM217" s="1"/>
    </row>
    <row r="218" spans="1:39" ht="12.75" hidden="1" customHeight="1" x14ac:dyDescent="0.25">
      <c r="A218" s="92" t="s">
        <v>155</v>
      </c>
      <c r="AM218" s="1"/>
    </row>
    <row r="219" spans="1:39" ht="12.75" hidden="1" customHeight="1" x14ac:dyDescent="0.25">
      <c r="A219" s="92" t="s">
        <v>156</v>
      </c>
      <c r="AM219" s="1"/>
    </row>
    <row r="220" spans="1:39" ht="12.75" hidden="1" customHeight="1" x14ac:dyDescent="0.25">
      <c r="A220" s="93" t="s">
        <v>157</v>
      </c>
      <c r="AM220" s="1"/>
    </row>
    <row r="221" spans="1:39" ht="12.75" hidden="1" customHeight="1" x14ac:dyDescent="0.25">
      <c r="A221" s="93" t="s">
        <v>158</v>
      </c>
      <c r="AM221" s="1"/>
    </row>
    <row r="222" spans="1:39" ht="12.75" hidden="1" customHeight="1" x14ac:dyDescent="0.25">
      <c r="A222" s="93" t="s">
        <v>159</v>
      </c>
      <c r="AM222" s="1"/>
    </row>
    <row r="223" spans="1:39" ht="12.75" hidden="1" customHeight="1" x14ac:dyDescent="0.25">
      <c r="A223" s="93" t="s">
        <v>160</v>
      </c>
      <c r="AM223" s="1"/>
    </row>
    <row r="224" spans="1:39" ht="12.75" hidden="1" customHeight="1" x14ac:dyDescent="0.25">
      <c r="A224" s="92" t="s">
        <v>87</v>
      </c>
      <c r="AM224" s="1"/>
    </row>
    <row r="225" spans="1:39" ht="12.75" hidden="1" customHeight="1" x14ac:dyDescent="0.25">
      <c r="A225" s="92" t="s">
        <v>161</v>
      </c>
      <c r="AM225" s="1"/>
    </row>
    <row r="226" spans="1:39" ht="12.75" hidden="1" customHeight="1" x14ac:dyDescent="0.25">
      <c r="A226" s="92" t="s">
        <v>162</v>
      </c>
      <c r="AM226" s="1"/>
    </row>
    <row r="227" spans="1:39" ht="12.75" hidden="1" customHeight="1" x14ac:dyDescent="0.25">
      <c r="A227" s="92" t="s">
        <v>163</v>
      </c>
      <c r="AM227" s="1"/>
    </row>
    <row r="228" spans="1:39" ht="12.75" hidden="1" customHeight="1" x14ac:dyDescent="0.25">
      <c r="A228" s="92" t="s">
        <v>164</v>
      </c>
    </row>
    <row r="229" spans="1:39" ht="12.75" hidden="1" customHeight="1" x14ac:dyDescent="0.25">
      <c r="A229" s="92" t="s">
        <v>165</v>
      </c>
    </row>
    <row r="230" spans="1:39" ht="12.75" hidden="1" customHeight="1" x14ac:dyDescent="0.25">
      <c r="A230" s="92" t="s">
        <v>166</v>
      </c>
    </row>
    <row r="231" spans="1:39" ht="12.75" hidden="1" customHeight="1" x14ac:dyDescent="0.25">
      <c r="A231" s="92" t="s">
        <v>167</v>
      </c>
    </row>
    <row r="232" spans="1:39" ht="12.75" hidden="1" customHeight="1" x14ac:dyDescent="0.25">
      <c r="A232" s="92" t="s">
        <v>168</v>
      </c>
    </row>
    <row r="233" spans="1:39" ht="12.75" hidden="1" customHeight="1" x14ac:dyDescent="0.25">
      <c r="A233" s="92" t="s">
        <v>87</v>
      </c>
    </row>
    <row r="234" spans="1:39" ht="12.75" hidden="1" customHeight="1" x14ac:dyDescent="0.25">
      <c r="A234" s="92" t="s">
        <v>169</v>
      </c>
    </row>
    <row r="235" spans="1:39" ht="12.75" hidden="1" customHeight="1" x14ac:dyDescent="0.25">
      <c r="A235" s="92" t="s">
        <v>170</v>
      </c>
    </row>
    <row r="236" spans="1:39" ht="12.75" hidden="1" customHeight="1" x14ac:dyDescent="0.25"/>
    <row r="237" spans="1:39" ht="12.75" hidden="1" customHeight="1" x14ac:dyDescent="0.25"/>
    <row r="238" spans="1:39" ht="12.75" customHeight="1" x14ac:dyDescent="0.25"/>
    <row r="239" spans="1:39" ht="8.25" customHeight="1" x14ac:dyDescent="0.25"/>
  </sheetData>
  <sheetProtection password="C749" sheet="1" objects="1" scenarios="1"/>
  <dataConsolidate/>
  <mergeCells count="184">
    <mergeCell ref="A1:I5"/>
    <mergeCell ref="J1:M1"/>
    <mergeCell ref="N1:AM5"/>
    <mergeCell ref="J2:M2"/>
    <mergeCell ref="J3:M3"/>
    <mergeCell ref="J4:M4"/>
    <mergeCell ref="J5:M5"/>
    <mergeCell ref="A7:AM7"/>
    <mergeCell ref="A8:AM8"/>
    <mergeCell ref="A9:AM9"/>
    <mergeCell ref="A11:W11"/>
    <mergeCell ref="Y11:AM11"/>
    <mergeCell ref="A12:W12"/>
    <mergeCell ref="Y12:AM18"/>
    <mergeCell ref="A14:P14"/>
    <mergeCell ref="A16:H16"/>
    <mergeCell ref="I16:K16"/>
    <mergeCell ref="N16:U16"/>
    <mergeCell ref="A18:N18"/>
    <mergeCell ref="P18:R18"/>
    <mergeCell ref="A20:AM20"/>
    <mergeCell ref="A22:AM22"/>
    <mergeCell ref="A23:AM23"/>
    <mergeCell ref="A25:L25"/>
    <mergeCell ref="M25:AM25"/>
    <mergeCell ref="A27:AM27"/>
    <mergeCell ref="A29:L29"/>
    <mergeCell ref="M29:V29"/>
    <mergeCell ref="X29:AE29"/>
    <mergeCell ref="AF29:AM29"/>
    <mergeCell ref="A31:AM31"/>
    <mergeCell ref="B32:H32"/>
    <mergeCell ref="I32:Y32"/>
    <mergeCell ref="AA32:AE32"/>
    <mergeCell ref="A34:AM34"/>
    <mergeCell ref="B35:H35"/>
    <mergeCell ref="I35:Y35"/>
    <mergeCell ref="AA35:AE35"/>
    <mergeCell ref="B37:H37"/>
    <mergeCell ref="I37:Y37"/>
    <mergeCell ref="AA37:AE37"/>
    <mergeCell ref="A39:AM39"/>
    <mergeCell ref="B40:H40"/>
    <mergeCell ref="I40:AM40"/>
    <mergeCell ref="B42:H42"/>
    <mergeCell ref="I42:Y42"/>
    <mergeCell ref="AA42:AF42"/>
    <mergeCell ref="AG42:AM42"/>
    <mergeCell ref="A43:AM44"/>
    <mergeCell ref="B45:H45"/>
    <mergeCell ref="I45:AM45"/>
    <mergeCell ref="B47:H47"/>
    <mergeCell ref="I47:AM47"/>
    <mergeCell ref="A49:H49"/>
    <mergeCell ref="I49:Y49"/>
    <mergeCell ref="AA49:AE49"/>
    <mergeCell ref="A51:H51"/>
    <mergeCell ref="I51:Y51"/>
    <mergeCell ref="AA51:AE51"/>
    <mergeCell ref="A53:L53"/>
    <mergeCell ref="M53:AM53"/>
    <mergeCell ref="A55:L55"/>
    <mergeCell ref="M55:AM55"/>
    <mergeCell ref="A57:L57"/>
    <mergeCell ref="M57:AM57"/>
    <mergeCell ref="A59:L59"/>
    <mergeCell ref="M59:AM59"/>
    <mergeCell ref="A61:L61"/>
    <mergeCell ref="M61:AM61"/>
    <mergeCell ref="A63:AM63"/>
    <mergeCell ref="A65:D65"/>
    <mergeCell ref="E65:Y65"/>
    <mergeCell ref="AA65:AD65"/>
    <mergeCell ref="AE65:AM65"/>
    <mergeCell ref="A67:E67"/>
    <mergeCell ref="F67:AM67"/>
    <mergeCell ref="A69:G69"/>
    <mergeCell ref="H69:U69"/>
    <mergeCell ref="W69:AE69"/>
    <mergeCell ref="AF69:AM69"/>
    <mergeCell ref="R77:S77"/>
    <mergeCell ref="U77:Z77"/>
    <mergeCell ref="AA77:AB77"/>
    <mergeCell ref="A71:AM71"/>
    <mergeCell ref="A73:AM73"/>
    <mergeCell ref="C75:J75"/>
    <mergeCell ref="L75:S75"/>
    <mergeCell ref="U75:AB75"/>
    <mergeCell ref="AD75:AK75"/>
    <mergeCell ref="AD77:AI77"/>
    <mergeCell ref="AJ77:AK77"/>
    <mergeCell ref="A79:T79"/>
    <mergeCell ref="W79:X79"/>
    <mergeCell ref="Y79:AC79"/>
    <mergeCell ref="AE79:AF79"/>
    <mergeCell ref="AG79:AK79"/>
    <mergeCell ref="C77:H77"/>
    <mergeCell ref="I77:J77"/>
    <mergeCell ref="L77:Q77"/>
    <mergeCell ref="A81:Y81"/>
    <mergeCell ref="AA81:AB81"/>
    <mergeCell ref="AD81:AG81"/>
    <mergeCell ref="AI81:AL81"/>
    <mergeCell ref="A83:Y83"/>
    <mergeCell ref="AA83:AB83"/>
    <mergeCell ref="AE83:AF83"/>
    <mergeCell ref="AJ83:AK83"/>
    <mergeCell ref="A85:Y85"/>
    <mergeCell ref="AA85:AB85"/>
    <mergeCell ref="AE85:AF85"/>
    <mergeCell ref="AJ85:AK85"/>
    <mergeCell ref="A87:Y87"/>
    <mergeCell ref="AA87:AB87"/>
    <mergeCell ref="AE87:AF87"/>
    <mergeCell ref="AJ87:AK87"/>
    <mergeCell ref="A89:Y89"/>
    <mergeCell ref="AA89:AB89"/>
    <mergeCell ref="AE89:AF89"/>
    <mergeCell ref="AJ89:AK89"/>
    <mergeCell ref="A91:Y91"/>
    <mergeCell ref="AA91:AB91"/>
    <mergeCell ref="AE91:AF91"/>
    <mergeCell ref="AJ91:AK91"/>
    <mergeCell ref="A93:Y93"/>
    <mergeCell ref="AA93:AB93"/>
    <mergeCell ref="AE93:AF93"/>
    <mergeCell ref="AJ93:AK93"/>
    <mergeCell ref="A95:Y95"/>
    <mergeCell ref="AA95:AB95"/>
    <mergeCell ref="AE95:AF95"/>
    <mergeCell ref="AJ95:AK95"/>
    <mergeCell ref="A97:G97"/>
    <mergeCell ref="H97:Y97"/>
    <mergeCell ref="A99:Y99"/>
    <mergeCell ref="AA99:AB99"/>
    <mergeCell ref="AD99:AG99"/>
    <mergeCell ref="AI99:AL99"/>
    <mergeCell ref="A101:Y101"/>
    <mergeCell ref="AA101:AB101"/>
    <mergeCell ref="AE101:AF101"/>
    <mergeCell ref="AJ101:AK101"/>
    <mergeCell ref="A103:Y103"/>
    <mergeCell ref="AA103:AB103"/>
    <mergeCell ref="AE103:AF103"/>
    <mergeCell ref="AJ103:AK103"/>
    <mergeCell ref="A105:Y105"/>
    <mergeCell ref="AA105:AB105"/>
    <mergeCell ref="AE105:AF105"/>
    <mergeCell ref="AJ105:AK105"/>
    <mergeCell ref="A107:Y107"/>
    <mergeCell ref="AA107:AB107"/>
    <mergeCell ref="AE107:AF107"/>
    <mergeCell ref="AJ107:AK107"/>
    <mergeCell ref="A109:G109"/>
    <mergeCell ref="H109:Y109"/>
    <mergeCell ref="A111:Y111"/>
    <mergeCell ref="AA111:AB111"/>
    <mergeCell ref="AC111:AL111"/>
    <mergeCell ref="A113:AM113"/>
    <mergeCell ref="A114:Y116"/>
    <mergeCell ref="AA115:AL116"/>
    <mergeCell ref="A118:G118"/>
    <mergeCell ref="H118:Y118"/>
    <mergeCell ref="AC118:AJ118"/>
    <mergeCell ref="A120:G120"/>
    <mergeCell ref="H120:Y120"/>
    <mergeCell ref="AC120:AJ120"/>
    <mergeCell ref="Y133:AM133"/>
    <mergeCell ref="A122:G122"/>
    <mergeCell ref="H122:Y122"/>
    <mergeCell ref="AC122:AJ122"/>
    <mergeCell ref="A124:AM124"/>
    <mergeCell ref="B125:AM125"/>
    <mergeCell ref="B126:AM126"/>
    <mergeCell ref="A134:G134"/>
    <mergeCell ref="I134:W134"/>
    <mergeCell ref="Y134:AM134"/>
    <mergeCell ref="B127:AM127"/>
    <mergeCell ref="B128:AM128"/>
    <mergeCell ref="B129:AM129"/>
    <mergeCell ref="B130:AM130"/>
    <mergeCell ref="A131:AM131"/>
    <mergeCell ref="A133:G133"/>
    <mergeCell ref="I133:W133"/>
  </mergeCells>
  <dataValidations count="5">
    <dataValidation type="date" allowBlank="1" showInputMessage="1" showErrorMessage="1" errorTitle="Fehler" error="Das Datum muss zwischen 1.1.2014 und 30.06.2025 liegen" sqref="Y79:AC79 AG79:AK79">
      <formula1>41640</formula1>
      <formula2>45838</formula2>
    </dataValidation>
    <dataValidation type="whole" allowBlank="1" showInputMessage="1" showErrorMessage="1" errorTitle="Fehler" error="Dieses Feld darf nur nummerisch befüllt werden. Ebenso darf die Zeichenlänge von 1 nicht überschritten werden." sqref="AF51:AM51 AF49:AM49 AF37:AM37 AF35:AM35 AF32:AM32">
      <formula1>0</formula1>
      <formula2>9</formula2>
    </dataValidation>
    <dataValidation type="whole" allowBlank="1" showInputMessage="1" showErrorMessage="1" errorTitle="Fehler" error="Dieses Feld darf nur nummerisch befüllt werden." sqref="I16:K16">
      <formula1>1</formula1>
      <formula2>999</formula2>
    </dataValidation>
    <dataValidation type="decimal" allowBlank="1" showInputMessage="1" showErrorMessage="1" errorTitle="Fehler " error="Dieses Feld darf nur nummerisch befüllt werden und muss zwischen 0 und 100 liegen." sqref="P18:R18">
      <formula1>0</formula1>
      <formula2>100</formula2>
    </dataValidation>
    <dataValidation type="list" allowBlank="1" showInputMessage="1" showErrorMessage="1" sqref="A23:AM23">
      <formula1>PaymAppl_ProjectTypes</formula1>
    </dataValidation>
  </dataValidations>
  <hyperlinks>
    <hyperlink ref="J4" r:id="rId1"/>
  </hyperlinks>
  <pageMargins left="0.6692913385826772" right="0.23622047244094491" top="0.35433070866141736" bottom="0.74803149606299213" header="0.31496062992125984" footer="0.31496062992125984"/>
  <pageSetup paperSize="9" fitToHeight="0" orientation="portrait" r:id="rId2"/>
  <headerFooter alignWithMargins="0">
    <oddFooter>&amp;LZahlungsantrag&amp;RSeite &amp;P von &amp;N&amp;CVersion 13b / Juni 2021</oddFooter>
  </headerFooter>
  <rowBreaks count="1" manualBreakCount="1">
    <brk id="67" max="38" man="1"/>
  </rowBreaks>
  <customProperties>
    <customPr name="TemplateSheet" r:id="rId3"/>
  </customProperties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3553" r:id="rId6" name="Check Box 1">
              <controlPr locked="0" defaultSize="0" autoFill="0" autoLine="0" autoPict="0">
                <anchor moveWithCells="1">
                  <from>
                    <xdr:col>26</xdr:col>
                    <xdr:colOff>15240</xdr:colOff>
                    <xdr:row>109</xdr:row>
                    <xdr:rowOff>38100</xdr:rowOff>
                  </from>
                  <to>
                    <xdr:col>28</xdr:col>
                    <xdr:colOff>0</xdr:colOff>
                    <xdr:row>110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4" r:id="rId7" name="Check Box 2">
              <controlPr locked="0" defaultSize="0" autoFill="0" autoLine="0" autoPict="0">
                <anchor moveWithCells="1">
                  <from>
                    <xdr:col>26</xdr:col>
                    <xdr:colOff>15240</xdr:colOff>
                    <xdr:row>83</xdr:row>
                    <xdr:rowOff>38100</xdr:rowOff>
                  </from>
                  <to>
                    <xdr:col>28</xdr:col>
                    <xdr:colOff>45720</xdr:colOff>
                    <xdr:row>85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5" r:id="rId8" name="Check Box 3">
              <controlPr locked="0" defaultSize="0" autoFill="0" autoLine="0" autoPict="0">
                <anchor moveWithCells="1">
                  <from>
                    <xdr:col>30</xdr:col>
                    <xdr:colOff>15240</xdr:colOff>
                    <xdr:row>83</xdr:row>
                    <xdr:rowOff>38100</xdr:rowOff>
                  </from>
                  <to>
                    <xdr:col>32</xdr:col>
                    <xdr:colOff>45720</xdr:colOff>
                    <xdr:row>85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6" r:id="rId9" name="Check Box 4">
              <controlPr locked="0" defaultSize="0" autoFill="0" autoLine="0" autoPict="0">
                <anchor moveWithCells="1">
                  <from>
                    <xdr:col>35</xdr:col>
                    <xdr:colOff>7620</xdr:colOff>
                    <xdr:row>83</xdr:row>
                    <xdr:rowOff>38100</xdr:rowOff>
                  </from>
                  <to>
                    <xdr:col>37</xdr:col>
                    <xdr:colOff>38100</xdr:colOff>
                    <xdr:row>85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7" r:id="rId10" name="Check Box 5">
              <controlPr locked="0" defaultSize="0" autoFill="0" autoLine="0" autoPict="0">
                <anchor moveWithCells="1">
                  <from>
                    <xdr:col>26</xdr:col>
                    <xdr:colOff>15240</xdr:colOff>
                    <xdr:row>85</xdr:row>
                    <xdr:rowOff>38100</xdr:rowOff>
                  </from>
                  <to>
                    <xdr:col>28</xdr:col>
                    <xdr:colOff>45720</xdr:colOff>
                    <xdr:row>87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8" r:id="rId11" name="Check Box 6">
              <controlPr locked="0" defaultSize="0" autoFill="0" autoLine="0" autoPict="0">
                <anchor moveWithCells="1">
                  <from>
                    <xdr:col>30</xdr:col>
                    <xdr:colOff>15240</xdr:colOff>
                    <xdr:row>85</xdr:row>
                    <xdr:rowOff>38100</xdr:rowOff>
                  </from>
                  <to>
                    <xdr:col>32</xdr:col>
                    <xdr:colOff>45720</xdr:colOff>
                    <xdr:row>87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9" r:id="rId12" name="Check Box 7">
              <controlPr locked="0" defaultSize="0" autoFill="0" autoLine="0" autoPict="0">
                <anchor moveWithCells="1">
                  <from>
                    <xdr:col>35</xdr:col>
                    <xdr:colOff>7620</xdr:colOff>
                    <xdr:row>85</xdr:row>
                    <xdr:rowOff>38100</xdr:rowOff>
                  </from>
                  <to>
                    <xdr:col>37</xdr:col>
                    <xdr:colOff>38100</xdr:colOff>
                    <xdr:row>87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0" r:id="rId13" name="Check Box 8">
              <controlPr locked="0" defaultSize="0" autoFill="0" autoLine="0" autoPict="0">
                <anchor moveWithCells="1">
                  <from>
                    <xdr:col>26</xdr:col>
                    <xdr:colOff>15240</xdr:colOff>
                    <xdr:row>87</xdr:row>
                    <xdr:rowOff>30480</xdr:rowOff>
                  </from>
                  <to>
                    <xdr:col>28</xdr:col>
                    <xdr:colOff>45720</xdr:colOff>
                    <xdr:row>89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1" r:id="rId14" name="Check Box 9">
              <controlPr locked="0" defaultSize="0" autoFill="0" autoLine="0" autoPict="0">
                <anchor moveWithCells="1">
                  <from>
                    <xdr:col>30</xdr:col>
                    <xdr:colOff>15240</xdr:colOff>
                    <xdr:row>87</xdr:row>
                    <xdr:rowOff>30480</xdr:rowOff>
                  </from>
                  <to>
                    <xdr:col>32</xdr:col>
                    <xdr:colOff>45720</xdr:colOff>
                    <xdr:row>89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2" r:id="rId15" name="Check Box 10">
              <controlPr locked="0" defaultSize="0" autoFill="0" autoLine="0" autoPict="0">
                <anchor moveWithCells="1">
                  <from>
                    <xdr:col>35</xdr:col>
                    <xdr:colOff>7620</xdr:colOff>
                    <xdr:row>87</xdr:row>
                    <xdr:rowOff>30480</xdr:rowOff>
                  </from>
                  <to>
                    <xdr:col>37</xdr:col>
                    <xdr:colOff>38100</xdr:colOff>
                    <xdr:row>89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3" r:id="rId16" name="Check Box 11">
              <controlPr locked="0" defaultSize="0" autoFill="0" autoLine="0" autoPict="0">
                <anchor moveWithCells="1">
                  <from>
                    <xdr:col>26</xdr:col>
                    <xdr:colOff>15240</xdr:colOff>
                    <xdr:row>89</xdr:row>
                    <xdr:rowOff>30480</xdr:rowOff>
                  </from>
                  <to>
                    <xdr:col>28</xdr:col>
                    <xdr:colOff>45720</xdr:colOff>
                    <xdr:row>91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4" r:id="rId17" name="Check Box 12">
              <controlPr locked="0" defaultSize="0" autoFill="0" autoLine="0" autoPict="0">
                <anchor moveWithCells="1">
                  <from>
                    <xdr:col>30</xdr:col>
                    <xdr:colOff>15240</xdr:colOff>
                    <xdr:row>89</xdr:row>
                    <xdr:rowOff>30480</xdr:rowOff>
                  </from>
                  <to>
                    <xdr:col>32</xdr:col>
                    <xdr:colOff>45720</xdr:colOff>
                    <xdr:row>91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5" r:id="rId18" name="Check Box 13">
              <controlPr locked="0" defaultSize="0" autoFill="0" autoLine="0" autoPict="0">
                <anchor moveWithCells="1">
                  <from>
                    <xdr:col>35</xdr:col>
                    <xdr:colOff>7620</xdr:colOff>
                    <xdr:row>89</xdr:row>
                    <xdr:rowOff>30480</xdr:rowOff>
                  </from>
                  <to>
                    <xdr:col>37</xdr:col>
                    <xdr:colOff>38100</xdr:colOff>
                    <xdr:row>91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6" r:id="rId19" name="Check Box 14">
              <controlPr locked="0" defaultSize="0" autoFill="0" autoLine="0" autoPict="0">
                <anchor moveWithCells="1">
                  <from>
                    <xdr:col>26</xdr:col>
                    <xdr:colOff>15240</xdr:colOff>
                    <xdr:row>91</xdr:row>
                    <xdr:rowOff>22860</xdr:rowOff>
                  </from>
                  <to>
                    <xdr:col>28</xdr:col>
                    <xdr:colOff>45720</xdr:colOff>
                    <xdr:row>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7" r:id="rId20" name="Check Box 15">
              <controlPr locked="0" defaultSize="0" autoFill="0" autoLine="0" autoPict="0">
                <anchor moveWithCells="1">
                  <from>
                    <xdr:col>30</xdr:col>
                    <xdr:colOff>15240</xdr:colOff>
                    <xdr:row>91</xdr:row>
                    <xdr:rowOff>22860</xdr:rowOff>
                  </from>
                  <to>
                    <xdr:col>32</xdr:col>
                    <xdr:colOff>45720</xdr:colOff>
                    <xdr:row>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8" r:id="rId21" name="Check Box 16">
              <controlPr locked="0" defaultSize="0" autoFill="0" autoLine="0" autoPict="0">
                <anchor moveWithCells="1">
                  <from>
                    <xdr:col>35</xdr:col>
                    <xdr:colOff>7620</xdr:colOff>
                    <xdr:row>91</xdr:row>
                    <xdr:rowOff>22860</xdr:rowOff>
                  </from>
                  <to>
                    <xdr:col>37</xdr:col>
                    <xdr:colOff>38100</xdr:colOff>
                    <xdr:row>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9" r:id="rId22" name="Check Box 17">
              <controlPr locked="0" defaultSize="0" autoFill="0" autoLine="0" autoPict="0">
                <anchor moveWithCells="1">
                  <from>
                    <xdr:col>26</xdr:col>
                    <xdr:colOff>15240</xdr:colOff>
                    <xdr:row>93</xdr:row>
                    <xdr:rowOff>30480</xdr:rowOff>
                  </from>
                  <to>
                    <xdr:col>28</xdr:col>
                    <xdr:colOff>45720</xdr:colOff>
                    <xdr:row>95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70" r:id="rId23" name="Check Box 18">
              <controlPr locked="0" defaultSize="0" autoFill="0" autoLine="0" autoPict="0">
                <anchor moveWithCells="1">
                  <from>
                    <xdr:col>30</xdr:col>
                    <xdr:colOff>15240</xdr:colOff>
                    <xdr:row>93</xdr:row>
                    <xdr:rowOff>30480</xdr:rowOff>
                  </from>
                  <to>
                    <xdr:col>32</xdr:col>
                    <xdr:colOff>45720</xdr:colOff>
                    <xdr:row>95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71" r:id="rId24" name="Check Box 19">
              <controlPr locked="0" defaultSize="0" autoFill="0" autoLine="0" autoPict="0">
                <anchor moveWithCells="1">
                  <from>
                    <xdr:col>35</xdr:col>
                    <xdr:colOff>7620</xdr:colOff>
                    <xdr:row>93</xdr:row>
                    <xdr:rowOff>30480</xdr:rowOff>
                  </from>
                  <to>
                    <xdr:col>37</xdr:col>
                    <xdr:colOff>38100</xdr:colOff>
                    <xdr:row>95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72" r:id="rId25" name="Check Box 20">
              <controlPr locked="0" defaultSize="0" autoFill="0" autoLine="0" autoPict="0">
                <anchor moveWithCells="1">
                  <from>
                    <xdr:col>26</xdr:col>
                    <xdr:colOff>15240</xdr:colOff>
                    <xdr:row>95</xdr:row>
                    <xdr:rowOff>22860</xdr:rowOff>
                  </from>
                  <to>
                    <xdr:col>28</xdr:col>
                    <xdr:colOff>45720</xdr:colOff>
                    <xdr:row>97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73" r:id="rId26" name="Check Box 21">
              <controlPr locked="0" defaultSize="0" autoFill="0" autoLine="0" autoPict="0">
                <anchor moveWithCells="1">
                  <from>
                    <xdr:col>30</xdr:col>
                    <xdr:colOff>15240</xdr:colOff>
                    <xdr:row>95</xdr:row>
                    <xdr:rowOff>22860</xdr:rowOff>
                  </from>
                  <to>
                    <xdr:col>32</xdr:col>
                    <xdr:colOff>45720</xdr:colOff>
                    <xdr:row>97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74" r:id="rId27" name="Check Box 22">
              <controlPr locked="0" defaultSize="0" autoFill="0" autoLine="0" autoPict="0">
                <anchor moveWithCells="1">
                  <from>
                    <xdr:col>35</xdr:col>
                    <xdr:colOff>7620</xdr:colOff>
                    <xdr:row>95</xdr:row>
                    <xdr:rowOff>22860</xdr:rowOff>
                  </from>
                  <to>
                    <xdr:col>37</xdr:col>
                    <xdr:colOff>38100</xdr:colOff>
                    <xdr:row>97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75" r:id="rId28" name="Check Box 23">
              <controlPr locked="0" defaultSize="0" autoFill="0" autoLine="0" autoPict="0">
                <anchor moveWithCells="1">
                  <from>
                    <xdr:col>26</xdr:col>
                    <xdr:colOff>15240</xdr:colOff>
                    <xdr:row>101</xdr:row>
                    <xdr:rowOff>38100</xdr:rowOff>
                  </from>
                  <to>
                    <xdr:col>28</xdr:col>
                    <xdr:colOff>0</xdr:colOff>
                    <xdr:row>103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76" r:id="rId29" name="Check Box 24">
              <controlPr locked="0" defaultSize="0" autoFill="0" autoLine="0" autoPict="0">
                <anchor moveWithCells="1">
                  <from>
                    <xdr:col>30</xdr:col>
                    <xdr:colOff>15240</xdr:colOff>
                    <xdr:row>101</xdr:row>
                    <xdr:rowOff>38100</xdr:rowOff>
                  </from>
                  <to>
                    <xdr:col>32</xdr:col>
                    <xdr:colOff>0</xdr:colOff>
                    <xdr:row>103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77" r:id="rId30" name="Check Box 25">
              <controlPr locked="0" defaultSize="0" autoFill="0" autoLine="0" autoPict="0">
                <anchor moveWithCells="1">
                  <from>
                    <xdr:col>35</xdr:col>
                    <xdr:colOff>7620</xdr:colOff>
                    <xdr:row>101</xdr:row>
                    <xdr:rowOff>38100</xdr:rowOff>
                  </from>
                  <to>
                    <xdr:col>36</xdr:col>
                    <xdr:colOff>129540</xdr:colOff>
                    <xdr:row>103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78" r:id="rId31" name="Check Box 26">
              <controlPr locked="0" defaultSize="0" autoFill="0" autoLine="0" autoPict="0">
                <anchor moveWithCells="1">
                  <from>
                    <xdr:col>26</xdr:col>
                    <xdr:colOff>15240</xdr:colOff>
                    <xdr:row>103</xdr:row>
                    <xdr:rowOff>30480</xdr:rowOff>
                  </from>
                  <to>
                    <xdr:col>28</xdr:col>
                    <xdr:colOff>0</xdr:colOff>
                    <xdr:row>105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79" r:id="rId32" name="Check Box 27">
              <controlPr locked="0" defaultSize="0" autoFill="0" autoLine="0" autoPict="0">
                <anchor moveWithCells="1">
                  <from>
                    <xdr:col>30</xdr:col>
                    <xdr:colOff>15240</xdr:colOff>
                    <xdr:row>103</xdr:row>
                    <xdr:rowOff>30480</xdr:rowOff>
                  </from>
                  <to>
                    <xdr:col>32</xdr:col>
                    <xdr:colOff>0</xdr:colOff>
                    <xdr:row>105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80" r:id="rId33" name="Check Box 28">
              <controlPr locked="0" defaultSize="0" autoFill="0" autoLine="0" autoPict="0">
                <anchor moveWithCells="1">
                  <from>
                    <xdr:col>35</xdr:col>
                    <xdr:colOff>7620</xdr:colOff>
                    <xdr:row>103</xdr:row>
                    <xdr:rowOff>30480</xdr:rowOff>
                  </from>
                  <to>
                    <xdr:col>36</xdr:col>
                    <xdr:colOff>129540</xdr:colOff>
                    <xdr:row>105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81" r:id="rId34" name="Check Box 29">
              <controlPr locked="0" defaultSize="0" autoFill="0" autoLine="0" autoPict="0">
                <anchor moveWithCells="1">
                  <from>
                    <xdr:col>26</xdr:col>
                    <xdr:colOff>15240</xdr:colOff>
                    <xdr:row>105</xdr:row>
                    <xdr:rowOff>30480</xdr:rowOff>
                  </from>
                  <to>
                    <xdr:col>28</xdr:col>
                    <xdr:colOff>0</xdr:colOff>
                    <xdr:row>107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82" r:id="rId35" name="Check Box 30">
              <controlPr locked="0" defaultSize="0" autoFill="0" autoLine="0" autoPict="0">
                <anchor moveWithCells="1">
                  <from>
                    <xdr:col>30</xdr:col>
                    <xdr:colOff>15240</xdr:colOff>
                    <xdr:row>105</xdr:row>
                    <xdr:rowOff>30480</xdr:rowOff>
                  </from>
                  <to>
                    <xdr:col>32</xdr:col>
                    <xdr:colOff>0</xdr:colOff>
                    <xdr:row>107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83" r:id="rId36" name="Check Box 31">
              <controlPr locked="0" defaultSize="0" autoFill="0" autoLine="0" autoPict="0">
                <anchor moveWithCells="1">
                  <from>
                    <xdr:col>35</xdr:col>
                    <xdr:colOff>7620</xdr:colOff>
                    <xdr:row>105</xdr:row>
                    <xdr:rowOff>30480</xdr:rowOff>
                  </from>
                  <to>
                    <xdr:col>36</xdr:col>
                    <xdr:colOff>129540</xdr:colOff>
                    <xdr:row>107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84" r:id="rId37" name="Check Box 32">
              <controlPr locked="0" defaultSize="0" autoFill="0" autoLine="0" autoPict="0">
                <anchor moveWithCells="1">
                  <from>
                    <xdr:col>26</xdr:col>
                    <xdr:colOff>15240</xdr:colOff>
                    <xdr:row>107</xdr:row>
                    <xdr:rowOff>30480</xdr:rowOff>
                  </from>
                  <to>
                    <xdr:col>28</xdr:col>
                    <xdr:colOff>0</xdr:colOff>
                    <xdr:row>109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85" r:id="rId38" name="Check Box 33">
              <controlPr locked="0" defaultSize="0" autoFill="0" autoLine="0" autoPict="0">
                <anchor moveWithCells="1">
                  <from>
                    <xdr:col>30</xdr:col>
                    <xdr:colOff>15240</xdr:colOff>
                    <xdr:row>107</xdr:row>
                    <xdr:rowOff>30480</xdr:rowOff>
                  </from>
                  <to>
                    <xdr:col>32</xdr:col>
                    <xdr:colOff>0</xdr:colOff>
                    <xdr:row>109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86" r:id="rId39" name="Check Box 34">
              <controlPr locked="0" defaultSize="0" autoFill="0" autoLine="0" autoPict="0">
                <anchor moveWithCells="1">
                  <from>
                    <xdr:col>35</xdr:col>
                    <xdr:colOff>7620</xdr:colOff>
                    <xdr:row>107</xdr:row>
                    <xdr:rowOff>30480</xdr:rowOff>
                  </from>
                  <to>
                    <xdr:col>36</xdr:col>
                    <xdr:colOff>129540</xdr:colOff>
                    <xdr:row>109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87" r:id="rId40" name="Check Box 35">
              <controlPr locked="0" defaultSize="0" autoFill="0" autoLine="0" autoPict="0">
                <anchor moveWithCells="1">
                  <from>
                    <xdr:col>26</xdr:col>
                    <xdr:colOff>15240</xdr:colOff>
                    <xdr:row>81</xdr:row>
                    <xdr:rowOff>30480</xdr:rowOff>
                  </from>
                  <to>
                    <xdr:col>28</xdr:col>
                    <xdr:colOff>45720</xdr:colOff>
                    <xdr:row>83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88" r:id="rId41" name="Check Box 36">
              <controlPr locked="0" defaultSize="0" autoFill="0" autoLine="0" autoPict="0">
                <anchor moveWithCells="1">
                  <from>
                    <xdr:col>30</xdr:col>
                    <xdr:colOff>15240</xdr:colOff>
                    <xdr:row>81</xdr:row>
                    <xdr:rowOff>30480</xdr:rowOff>
                  </from>
                  <to>
                    <xdr:col>32</xdr:col>
                    <xdr:colOff>45720</xdr:colOff>
                    <xdr:row>83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89" r:id="rId42" name="Check Box 37">
              <controlPr locked="0" defaultSize="0" autoFill="0" autoLine="0" autoPict="0">
                <anchor moveWithCells="1">
                  <from>
                    <xdr:col>35</xdr:col>
                    <xdr:colOff>7620</xdr:colOff>
                    <xdr:row>81</xdr:row>
                    <xdr:rowOff>30480</xdr:rowOff>
                  </from>
                  <to>
                    <xdr:col>37</xdr:col>
                    <xdr:colOff>38100</xdr:colOff>
                    <xdr:row>83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90" r:id="rId43" name="Check Box 38">
              <controlPr locked="0" defaultSize="0" autoFill="0" autoLine="0" autoPict="0">
                <anchor moveWithCells="1">
                  <from>
                    <xdr:col>26</xdr:col>
                    <xdr:colOff>15240</xdr:colOff>
                    <xdr:row>99</xdr:row>
                    <xdr:rowOff>38100</xdr:rowOff>
                  </from>
                  <to>
                    <xdr:col>28</xdr:col>
                    <xdr:colOff>0</xdr:colOff>
                    <xdr:row>101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91" r:id="rId44" name="Check Box 39">
              <controlPr locked="0" defaultSize="0" autoFill="0" autoLine="0" autoPict="0">
                <anchor moveWithCells="1">
                  <from>
                    <xdr:col>30</xdr:col>
                    <xdr:colOff>15240</xdr:colOff>
                    <xdr:row>99</xdr:row>
                    <xdr:rowOff>38100</xdr:rowOff>
                  </from>
                  <to>
                    <xdr:col>32</xdr:col>
                    <xdr:colOff>0</xdr:colOff>
                    <xdr:row>101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92" r:id="rId45" name="Check Box 40">
              <controlPr locked="0" defaultSize="0" autoFill="0" autoLine="0" autoPict="0">
                <anchor moveWithCells="1">
                  <from>
                    <xdr:col>35</xdr:col>
                    <xdr:colOff>7620</xdr:colOff>
                    <xdr:row>99</xdr:row>
                    <xdr:rowOff>38100</xdr:rowOff>
                  </from>
                  <to>
                    <xdr:col>36</xdr:col>
                    <xdr:colOff>129540</xdr:colOff>
                    <xdr:row>101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93" r:id="rId46" name="RadioButton_TaxDeductEnable">
              <controlPr defaultSize="0" autoFill="0" autoLine="0" autoPict="0" macro="[0]!PaymAppl_RadioButton_TaxDeduct_OnClick">
                <anchor moveWithCells="1">
                  <from>
                    <xdr:col>31</xdr:col>
                    <xdr:colOff>129540</xdr:colOff>
                    <xdr:row>28</xdr:row>
                    <xdr:rowOff>7620</xdr:rowOff>
                  </from>
                  <to>
                    <xdr:col>34</xdr:col>
                    <xdr:colOff>30480</xdr:colOff>
                    <xdr:row>28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94" r:id="rId47" name="RadioButton_TaxDeductDisable">
              <controlPr defaultSize="0" autoFill="0" autoLine="0" autoPict="0" macro="[0]!PaymAppl_RadioButton_TaxDeduct_OnClick">
                <anchor moveWithCells="1">
                  <from>
                    <xdr:col>34</xdr:col>
                    <xdr:colOff>129540</xdr:colOff>
                    <xdr:row>28</xdr:row>
                    <xdr:rowOff>7620</xdr:rowOff>
                  </from>
                  <to>
                    <xdr:col>38</xdr:col>
                    <xdr:colOff>38100</xdr:colOff>
                    <xdr:row>28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95" r:id="rId48" name="Group_TaxDeduct">
              <controlPr defaultSize="0" autoFill="0" autoPict="0">
                <anchor moveWithCells="1">
                  <from>
                    <xdr:col>31</xdr:col>
                    <xdr:colOff>7620</xdr:colOff>
                    <xdr:row>28</xdr:row>
                    <xdr:rowOff>0</xdr:rowOff>
                  </from>
                  <to>
                    <xdr:col>38</xdr:col>
                    <xdr:colOff>99060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96" r:id="rId49" name="RadioButton_Individual">
              <controlPr defaultSize="0" autoFill="0" autoLine="0" autoPict="0">
                <anchor moveWithCells="1">
                  <from>
                    <xdr:col>0</xdr:col>
                    <xdr:colOff>0</xdr:colOff>
                    <xdr:row>30</xdr:row>
                    <xdr:rowOff>0</xdr:rowOff>
                  </from>
                  <to>
                    <xdr:col>33</xdr:col>
                    <xdr:colOff>45720</xdr:colOff>
                    <xdr:row>30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97" r:id="rId50" name="RadioButton_Couple">
              <controlPr defaultSize="0" autoFill="0" autoLine="0" autoPict="0">
                <anchor moveWithCells="1">
                  <from>
                    <xdr:col>0</xdr:col>
                    <xdr:colOff>0</xdr:colOff>
                    <xdr:row>32</xdr:row>
                    <xdr:rowOff>38100</xdr:rowOff>
                  </from>
                  <to>
                    <xdr:col>33</xdr:col>
                    <xdr:colOff>45720</xdr:colOff>
                    <xdr:row>33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98" r:id="rId51" name="RadioButton_LegalEntity">
              <controlPr defaultSize="0" autoFill="0" autoLine="0" autoPict="0">
                <anchor moveWithCells="1">
                  <from>
                    <xdr:col>0</xdr:col>
                    <xdr:colOff>0</xdr:colOff>
                    <xdr:row>38</xdr:row>
                    <xdr:rowOff>0</xdr:rowOff>
                  </from>
                  <to>
                    <xdr:col>33</xdr:col>
                    <xdr:colOff>45720</xdr:colOff>
                    <xdr:row>38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99" r:id="rId52" name="RadioButton_PersonGroup">
              <controlPr defaultSize="0" autoFill="0" autoLine="0" autoPict="0">
                <anchor moveWithCells="1">
                  <from>
                    <xdr:col>0</xdr:col>
                    <xdr:colOff>0</xdr:colOff>
                    <xdr:row>43</xdr:row>
                    <xdr:rowOff>0</xdr:rowOff>
                  </from>
                  <to>
                    <xdr:col>33</xdr:col>
                    <xdr:colOff>45720</xdr:colOff>
                    <xdr:row>43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00" r:id="rId53" name="Group_ClientName">
              <controlPr defaultSize="0" autoFill="0" autoPict="0" altText="Förderwerber_x000a_">
                <anchor moveWithCells="1">
                  <from>
                    <xdr:col>0</xdr:col>
                    <xdr:colOff>7620</xdr:colOff>
                    <xdr:row>29</xdr:row>
                    <xdr:rowOff>22860</xdr:rowOff>
                  </from>
                  <to>
                    <xdr:col>38</xdr:col>
                    <xdr:colOff>106680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01" r:id="rId54" name="Button_RemoveMacros">
              <controlPr defaultSize="0" print="0" autoFill="0" autoPict="0" macro="[0]!PaymAppl_RemoveMacros_OnClick">
                <anchor moveWithCells="1" sizeWithCells="1">
                  <from>
                    <xdr:col>40</xdr:col>
                    <xdr:colOff>129540</xdr:colOff>
                    <xdr:row>0</xdr:row>
                    <xdr:rowOff>53340</xdr:rowOff>
                  </from>
                  <to>
                    <xdr:col>49</xdr:col>
                    <xdr:colOff>83820</xdr:colOff>
                    <xdr:row>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02" r:id="rId55" name="RadioButton_PartialPaymAppl">
              <controlPr defaultSize="0" autoFill="0" autoLine="0" autoPict="0">
                <anchor moveWithCells="1">
                  <from>
                    <xdr:col>0</xdr:col>
                    <xdr:colOff>53340</xdr:colOff>
                    <xdr:row>14</xdr:row>
                    <xdr:rowOff>30480</xdr:rowOff>
                  </from>
                  <to>
                    <xdr:col>7</xdr:col>
                    <xdr:colOff>83820</xdr:colOff>
                    <xdr:row>16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03" r:id="rId56" name="RadioButton_FinalPaymAppl">
              <controlPr defaultSize="0" autoFill="0" autoLine="0" autoPict="0">
                <anchor moveWithCells="1">
                  <from>
                    <xdr:col>13</xdr:col>
                    <xdr:colOff>76200</xdr:colOff>
                    <xdr:row>14</xdr:row>
                    <xdr:rowOff>30480</xdr:rowOff>
                  </from>
                  <to>
                    <xdr:col>20</xdr:col>
                    <xdr:colOff>99060</xdr:colOff>
                    <xdr:row>16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04" r:id="rId57" name="Group_PartialFinalPayment">
              <controlPr defaultSize="0" autoFill="0" autoPict="0">
                <anchor moveWithCells="1">
                  <from>
                    <xdr:col>0</xdr:col>
                    <xdr:colOff>30480</xdr:colOff>
                    <xdr:row>14</xdr:row>
                    <xdr:rowOff>7620</xdr:rowOff>
                  </from>
                  <to>
                    <xdr:col>22</xdr:col>
                    <xdr:colOff>106680</xdr:colOff>
                    <xdr:row>16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Fördergeber"/>
  <dimension ref="A1:B87"/>
  <sheetViews>
    <sheetView showGridLines="0" workbookViewId="0">
      <selection activeCell="B51" sqref="B51"/>
    </sheetView>
  </sheetViews>
  <sheetFormatPr baseColWidth="10" defaultRowHeight="13.2" x14ac:dyDescent="0.25"/>
  <cols>
    <col min="1" max="1" width="134.109375" customWidth="1"/>
    <col min="2" max="2" width="23" customWidth="1"/>
  </cols>
  <sheetData>
    <row r="1" spans="1:2" ht="12.75" customHeight="1" x14ac:dyDescent="0.3">
      <c r="A1" s="94" t="s">
        <v>171</v>
      </c>
      <c r="B1" s="95" t="s">
        <v>172</v>
      </c>
    </row>
    <row r="2" spans="1:2" ht="12.75" customHeight="1" x14ac:dyDescent="0.25">
      <c r="A2" t="s">
        <v>87</v>
      </c>
      <c r="B2" t="s">
        <v>87</v>
      </c>
    </row>
    <row r="3" spans="1:2" ht="12.75" customHeight="1" x14ac:dyDescent="0.25">
      <c r="A3" t="s">
        <v>139</v>
      </c>
      <c r="B3" t="s">
        <v>3</v>
      </c>
    </row>
    <row r="4" spans="1:2" ht="12.75" customHeight="1" x14ac:dyDescent="0.25">
      <c r="A4" t="s">
        <v>140</v>
      </c>
      <c r="B4" t="s">
        <v>3</v>
      </c>
    </row>
    <row r="5" spans="1:2" ht="12.75" customHeight="1" x14ac:dyDescent="0.25">
      <c r="A5" t="s">
        <v>141</v>
      </c>
      <c r="B5" t="s">
        <v>3</v>
      </c>
    </row>
    <row r="6" spans="1:2" ht="12.75" customHeight="1" x14ac:dyDescent="0.25">
      <c r="A6" t="s">
        <v>142</v>
      </c>
      <c r="B6" t="s">
        <v>3</v>
      </c>
    </row>
    <row r="7" spans="1:2" ht="12.75" customHeight="1" x14ac:dyDescent="0.25">
      <c r="A7" t="s">
        <v>143</v>
      </c>
      <c r="B7" t="s">
        <v>173</v>
      </c>
    </row>
    <row r="8" spans="1:2" ht="12.75" customHeight="1" x14ac:dyDescent="0.25">
      <c r="A8" t="s">
        <v>144</v>
      </c>
      <c r="B8" t="s">
        <v>174</v>
      </c>
    </row>
    <row r="9" spans="1:2" ht="12.75" customHeight="1" x14ac:dyDescent="0.25">
      <c r="A9" t="s">
        <v>145</v>
      </c>
      <c r="B9" t="s">
        <v>3</v>
      </c>
    </row>
    <row r="10" spans="1:2" ht="12.75" customHeight="1" x14ac:dyDescent="0.25">
      <c r="A10" t="s">
        <v>146</v>
      </c>
      <c r="B10" t="s">
        <v>173</v>
      </c>
    </row>
    <row r="11" spans="1:2" ht="12.75" customHeight="1" x14ac:dyDescent="0.25">
      <c r="A11" t="s">
        <v>147</v>
      </c>
      <c r="B11" t="s">
        <v>173</v>
      </c>
    </row>
    <row r="12" spans="1:2" ht="12.75" customHeight="1" x14ac:dyDescent="0.25">
      <c r="A12" t="s">
        <v>148</v>
      </c>
      <c r="B12" t="s">
        <v>174</v>
      </c>
    </row>
    <row r="13" spans="1:2" ht="12.75" customHeight="1" x14ac:dyDescent="0.25">
      <c r="A13" t="s">
        <v>149</v>
      </c>
      <c r="B13" t="s">
        <v>175</v>
      </c>
    </row>
    <row r="14" spans="1:2" ht="12.75" customHeight="1" x14ac:dyDescent="0.25">
      <c r="A14" t="s">
        <v>150</v>
      </c>
      <c r="B14" t="s">
        <v>3</v>
      </c>
    </row>
    <row r="15" spans="1:2" ht="12.75" customHeight="1" x14ac:dyDescent="0.25">
      <c r="A15" t="s">
        <v>151</v>
      </c>
      <c r="B15" t="s">
        <v>3</v>
      </c>
    </row>
    <row r="16" spans="1:2" ht="12.75" customHeight="1" x14ac:dyDescent="0.25">
      <c r="A16" t="s">
        <v>152</v>
      </c>
      <c r="B16" t="s">
        <v>173</v>
      </c>
    </row>
    <row r="17" spans="1:2" ht="12.75" customHeight="1" x14ac:dyDescent="0.25">
      <c r="A17" t="s">
        <v>153</v>
      </c>
      <c r="B17" t="s">
        <v>174</v>
      </c>
    </row>
    <row r="18" spans="1:2" ht="12.75" customHeight="1" x14ac:dyDescent="0.25">
      <c r="A18" t="s">
        <v>154</v>
      </c>
      <c r="B18" t="s">
        <v>173</v>
      </c>
    </row>
    <row r="19" spans="1:2" ht="12.75" customHeight="1" x14ac:dyDescent="0.25">
      <c r="A19" t="s">
        <v>155</v>
      </c>
      <c r="B19" t="s">
        <v>176</v>
      </c>
    </row>
    <row r="20" spans="1:2" ht="12.75" customHeight="1" x14ac:dyDescent="0.25">
      <c r="A20" t="s">
        <v>156</v>
      </c>
      <c r="B20" t="s">
        <v>3</v>
      </c>
    </row>
    <row r="21" spans="1:2" ht="12.75" customHeight="1" x14ac:dyDescent="0.25">
      <c r="A21" t="s">
        <v>157</v>
      </c>
      <c r="B21" t="s">
        <v>3</v>
      </c>
    </row>
    <row r="22" spans="1:2" ht="12.75" customHeight="1" x14ac:dyDescent="0.25">
      <c r="A22" t="s">
        <v>158</v>
      </c>
      <c r="B22" t="s">
        <v>3</v>
      </c>
    </row>
    <row r="23" spans="1:2" ht="12.75" customHeight="1" x14ac:dyDescent="0.25">
      <c r="A23" t="s">
        <v>159</v>
      </c>
      <c r="B23" t="s">
        <v>3</v>
      </c>
    </row>
    <row r="24" spans="1:2" ht="12.75" customHeight="1" x14ac:dyDescent="0.25">
      <c r="A24" t="s">
        <v>160</v>
      </c>
      <c r="B24" t="s">
        <v>3</v>
      </c>
    </row>
    <row r="25" spans="1:2" ht="12.75" customHeight="1" x14ac:dyDescent="0.25">
      <c r="A25" t="s">
        <v>162</v>
      </c>
      <c r="B25" t="s">
        <v>177</v>
      </c>
    </row>
    <row r="26" spans="1:2" ht="12.75" customHeight="1" x14ac:dyDescent="0.25">
      <c r="A26" t="s">
        <v>161</v>
      </c>
      <c r="B26" t="s">
        <v>178</v>
      </c>
    </row>
    <row r="27" spans="1:2" ht="12.75" customHeight="1" x14ac:dyDescent="0.25">
      <c r="A27" t="s">
        <v>164</v>
      </c>
      <c r="B27" t="s">
        <v>177</v>
      </c>
    </row>
    <row r="28" spans="1:2" ht="12.75" customHeight="1" x14ac:dyDescent="0.25">
      <c r="A28" t="s">
        <v>163</v>
      </c>
      <c r="B28" t="s">
        <v>178</v>
      </c>
    </row>
    <row r="29" spans="1:2" ht="12.75" customHeight="1" x14ac:dyDescent="0.25">
      <c r="A29" t="s">
        <v>166</v>
      </c>
      <c r="B29" t="s">
        <v>177</v>
      </c>
    </row>
    <row r="30" spans="1:2" ht="12.75" customHeight="1" x14ac:dyDescent="0.25">
      <c r="A30" t="s">
        <v>165</v>
      </c>
      <c r="B30" t="s">
        <v>178</v>
      </c>
    </row>
    <row r="31" spans="1:2" ht="12.75" customHeight="1" x14ac:dyDescent="0.25">
      <c r="A31" t="s">
        <v>168</v>
      </c>
      <c r="B31" t="s">
        <v>177</v>
      </c>
    </row>
    <row r="32" spans="1:2" ht="12.75" customHeight="1" x14ac:dyDescent="0.25">
      <c r="A32" t="s">
        <v>167</v>
      </c>
      <c r="B32" t="s">
        <v>178</v>
      </c>
    </row>
    <row r="33" spans="1:2" ht="12.75" customHeight="1" x14ac:dyDescent="0.25">
      <c r="A33" t="s">
        <v>88</v>
      </c>
      <c r="B33" t="s">
        <v>3</v>
      </c>
    </row>
    <row r="34" spans="1:2" ht="12.75" customHeight="1" x14ac:dyDescent="0.25">
      <c r="A34" t="s">
        <v>89</v>
      </c>
      <c r="B34" t="s">
        <v>3</v>
      </c>
    </row>
    <row r="35" spans="1:2" ht="12.75" customHeight="1" x14ac:dyDescent="0.25">
      <c r="A35" t="s">
        <v>90</v>
      </c>
      <c r="B35" t="s">
        <v>174</v>
      </c>
    </row>
    <row r="36" spans="1:2" ht="12.75" customHeight="1" x14ac:dyDescent="0.25">
      <c r="A36" t="s">
        <v>91</v>
      </c>
      <c r="B36" t="s">
        <v>3</v>
      </c>
    </row>
    <row r="37" spans="1:2" ht="12.75" customHeight="1" x14ac:dyDescent="0.25">
      <c r="A37" t="s">
        <v>169</v>
      </c>
      <c r="B37" t="s">
        <v>3</v>
      </c>
    </row>
    <row r="38" spans="1:2" ht="12.75" customHeight="1" x14ac:dyDescent="0.25">
      <c r="A38" t="s">
        <v>170</v>
      </c>
      <c r="B38" t="s">
        <v>3</v>
      </c>
    </row>
    <row r="39" spans="1:2" ht="12.75" customHeight="1" x14ac:dyDescent="0.25">
      <c r="A39" t="s">
        <v>92</v>
      </c>
      <c r="B39" t="s">
        <v>3</v>
      </c>
    </row>
    <row r="40" spans="1:2" ht="12.75" customHeight="1" x14ac:dyDescent="0.25">
      <c r="A40" t="s">
        <v>93</v>
      </c>
      <c r="B40" t="s">
        <v>3</v>
      </c>
    </row>
    <row r="41" spans="1:2" ht="12.75" customHeight="1" x14ac:dyDescent="0.25">
      <c r="A41" t="s">
        <v>94</v>
      </c>
      <c r="B41" t="s">
        <v>3</v>
      </c>
    </row>
    <row r="42" spans="1:2" ht="12.75" customHeight="1" x14ac:dyDescent="0.25">
      <c r="A42" t="s">
        <v>95</v>
      </c>
      <c r="B42" t="s">
        <v>3</v>
      </c>
    </row>
    <row r="43" spans="1:2" ht="12.75" customHeight="1" x14ac:dyDescent="0.25">
      <c r="A43" t="s">
        <v>96</v>
      </c>
      <c r="B43" t="s">
        <v>3</v>
      </c>
    </row>
    <row r="44" spans="1:2" ht="12.75" customHeight="1" x14ac:dyDescent="0.25">
      <c r="A44" t="s">
        <v>97</v>
      </c>
      <c r="B44" t="s">
        <v>3</v>
      </c>
    </row>
    <row r="45" spans="1:2" ht="12.75" customHeight="1" x14ac:dyDescent="0.25">
      <c r="A45" t="s">
        <v>98</v>
      </c>
      <c r="B45" t="s">
        <v>3</v>
      </c>
    </row>
    <row r="46" spans="1:2" ht="12.75" customHeight="1" x14ac:dyDescent="0.25">
      <c r="A46" t="s">
        <v>99</v>
      </c>
      <c r="B46" t="s">
        <v>3</v>
      </c>
    </row>
    <row r="47" spans="1:2" ht="12.75" customHeight="1" x14ac:dyDescent="0.25">
      <c r="A47" t="s">
        <v>100</v>
      </c>
      <c r="B47" t="s">
        <v>3</v>
      </c>
    </row>
    <row r="48" spans="1:2" ht="12.75" customHeight="1" x14ac:dyDescent="0.25">
      <c r="A48" t="s">
        <v>101</v>
      </c>
      <c r="B48" t="s">
        <v>3</v>
      </c>
    </row>
    <row r="49" spans="1:2" ht="12.75" customHeight="1" x14ac:dyDescent="0.25">
      <c r="A49" t="s">
        <v>102</v>
      </c>
      <c r="B49" t="s">
        <v>3</v>
      </c>
    </row>
    <row r="50" spans="1:2" ht="12.75" customHeight="1" x14ac:dyDescent="0.25">
      <c r="A50" t="s">
        <v>103</v>
      </c>
      <c r="B50" t="s">
        <v>3</v>
      </c>
    </row>
    <row r="51" spans="1:2" ht="12.75" customHeight="1" x14ac:dyDescent="0.25">
      <c r="A51" t="s">
        <v>104</v>
      </c>
      <c r="B51" t="s">
        <v>176</v>
      </c>
    </row>
    <row r="52" spans="1:2" ht="12.75" customHeight="1" x14ac:dyDescent="0.25">
      <c r="A52" t="s">
        <v>105</v>
      </c>
      <c r="B52" t="s">
        <v>175</v>
      </c>
    </row>
    <row r="53" spans="1:2" ht="12.75" customHeight="1" x14ac:dyDescent="0.25">
      <c r="A53" t="s">
        <v>106</v>
      </c>
      <c r="B53" t="s">
        <v>174</v>
      </c>
    </row>
    <row r="54" spans="1:2" ht="12.75" customHeight="1" x14ac:dyDescent="0.25">
      <c r="A54" t="s">
        <v>107</v>
      </c>
      <c r="B54" t="s">
        <v>173</v>
      </c>
    </row>
    <row r="55" spans="1:2" ht="12.75" customHeight="1" x14ac:dyDescent="0.25">
      <c r="A55" t="s">
        <v>108</v>
      </c>
      <c r="B55" t="s">
        <v>174</v>
      </c>
    </row>
    <row r="56" spans="1:2" ht="12.75" customHeight="1" x14ac:dyDescent="0.25">
      <c r="A56" t="s">
        <v>109</v>
      </c>
      <c r="B56" t="s">
        <v>176</v>
      </c>
    </row>
    <row r="57" spans="1:2" ht="12.75" customHeight="1" x14ac:dyDescent="0.25">
      <c r="A57" t="s">
        <v>110</v>
      </c>
      <c r="B57" t="s">
        <v>174</v>
      </c>
    </row>
    <row r="58" spans="1:2" ht="12.75" customHeight="1" x14ac:dyDescent="0.25">
      <c r="A58" t="s">
        <v>111</v>
      </c>
      <c r="B58" t="s">
        <v>176</v>
      </c>
    </row>
    <row r="59" spans="1:2" ht="12.75" customHeight="1" x14ac:dyDescent="0.25">
      <c r="A59" t="s">
        <v>112</v>
      </c>
      <c r="B59" t="s">
        <v>174</v>
      </c>
    </row>
    <row r="60" spans="1:2" ht="12.75" customHeight="1" x14ac:dyDescent="0.25">
      <c r="A60" t="s">
        <v>113</v>
      </c>
      <c r="B60" t="s">
        <v>3</v>
      </c>
    </row>
    <row r="61" spans="1:2" ht="12.75" customHeight="1" x14ac:dyDescent="0.25">
      <c r="A61" t="s">
        <v>114</v>
      </c>
      <c r="B61" t="s">
        <v>176</v>
      </c>
    </row>
    <row r="62" spans="1:2" ht="12.75" customHeight="1" x14ac:dyDescent="0.25">
      <c r="A62" t="s">
        <v>115</v>
      </c>
      <c r="B62" t="s">
        <v>176</v>
      </c>
    </row>
    <row r="63" spans="1:2" ht="12.75" customHeight="1" x14ac:dyDescent="0.25">
      <c r="A63" t="s">
        <v>116</v>
      </c>
      <c r="B63" t="s">
        <v>173</v>
      </c>
    </row>
    <row r="64" spans="1:2" ht="12.75" customHeight="1" x14ac:dyDescent="0.25">
      <c r="A64" t="s">
        <v>117</v>
      </c>
      <c r="B64" t="s">
        <v>174</v>
      </c>
    </row>
    <row r="65" spans="1:2" ht="12.75" customHeight="1" x14ac:dyDescent="0.25">
      <c r="A65" t="s">
        <v>118</v>
      </c>
      <c r="B65" t="s">
        <v>174</v>
      </c>
    </row>
    <row r="66" spans="1:2" ht="12.75" customHeight="1" x14ac:dyDescent="0.25">
      <c r="A66" t="s">
        <v>119</v>
      </c>
      <c r="B66" t="s">
        <v>176</v>
      </c>
    </row>
    <row r="67" spans="1:2" ht="12.75" customHeight="1" x14ac:dyDescent="0.25">
      <c r="A67" t="s">
        <v>120</v>
      </c>
      <c r="B67" t="s">
        <v>173</v>
      </c>
    </row>
    <row r="68" spans="1:2" ht="12.75" customHeight="1" x14ac:dyDescent="0.25">
      <c r="A68" t="s">
        <v>121</v>
      </c>
      <c r="B68" t="s">
        <v>174</v>
      </c>
    </row>
    <row r="69" spans="1:2" ht="12.75" customHeight="1" x14ac:dyDescent="0.25">
      <c r="A69" t="s">
        <v>122</v>
      </c>
      <c r="B69" t="s">
        <v>174</v>
      </c>
    </row>
    <row r="70" spans="1:2" ht="12.75" customHeight="1" x14ac:dyDescent="0.25">
      <c r="A70" t="s">
        <v>123</v>
      </c>
      <c r="B70" t="s">
        <v>173</v>
      </c>
    </row>
    <row r="71" spans="1:2" ht="12.75" customHeight="1" x14ac:dyDescent="0.25">
      <c r="A71" t="s">
        <v>124</v>
      </c>
      <c r="B71" t="s">
        <v>174</v>
      </c>
    </row>
    <row r="72" spans="1:2" ht="12.75" customHeight="1" x14ac:dyDescent="0.25">
      <c r="A72" t="s">
        <v>125</v>
      </c>
      <c r="B72" t="s">
        <v>176</v>
      </c>
    </row>
    <row r="73" spans="1:2" ht="12.75" customHeight="1" x14ac:dyDescent="0.25">
      <c r="A73" t="s">
        <v>126</v>
      </c>
      <c r="B73" t="s">
        <v>173</v>
      </c>
    </row>
    <row r="74" spans="1:2" ht="12.75" customHeight="1" x14ac:dyDescent="0.25">
      <c r="A74" t="s">
        <v>127</v>
      </c>
      <c r="B74" t="s">
        <v>174</v>
      </c>
    </row>
    <row r="75" spans="1:2" ht="12.75" customHeight="1" x14ac:dyDescent="0.25">
      <c r="A75" t="s">
        <v>128</v>
      </c>
      <c r="B75" t="s">
        <v>174</v>
      </c>
    </row>
    <row r="76" spans="1:2" ht="12.75" customHeight="1" x14ac:dyDescent="0.25">
      <c r="A76" t="s">
        <v>129</v>
      </c>
      <c r="B76" t="s">
        <v>3</v>
      </c>
    </row>
    <row r="77" spans="1:2" ht="12.75" customHeight="1" x14ac:dyDescent="0.25">
      <c r="A77" t="s">
        <v>130</v>
      </c>
      <c r="B77" t="s">
        <v>3</v>
      </c>
    </row>
    <row r="78" spans="1:2" ht="12.75" customHeight="1" x14ac:dyDescent="0.25">
      <c r="A78" t="s">
        <v>131</v>
      </c>
      <c r="B78" t="s">
        <v>173</v>
      </c>
    </row>
    <row r="79" spans="1:2" ht="12.75" customHeight="1" x14ac:dyDescent="0.25">
      <c r="A79" t="s">
        <v>132</v>
      </c>
      <c r="B79" t="s">
        <v>3</v>
      </c>
    </row>
    <row r="80" spans="1:2" ht="12.75" customHeight="1" x14ac:dyDescent="0.25">
      <c r="A80" t="s">
        <v>133</v>
      </c>
      <c r="B80" t="s">
        <v>3</v>
      </c>
    </row>
    <row r="81" spans="1:2" ht="12.75" customHeight="1" x14ac:dyDescent="0.25">
      <c r="A81" t="s">
        <v>134</v>
      </c>
      <c r="B81" t="s">
        <v>3</v>
      </c>
    </row>
    <row r="82" spans="1:2" ht="12.75" customHeight="1" x14ac:dyDescent="0.25">
      <c r="A82" t="s">
        <v>135</v>
      </c>
      <c r="B82" t="s">
        <v>3</v>
      </c>
    </row>
    <row r="83" spans="1:2" ht="12.75" customHeight="1" x14ac:dyDescent="0.25">
      <c r="A83" t="s">
        <v>136</v>
      </c>
      <c r="B83" t="s">
        <v>3</v>
      </c>
    </row>
    <row r="84" spans="1:2" ht="12.75" customHeight="1" x14ac:dyDescent="0.25">
      <c r="A84" t="s">
        <v>137</v>
      </c>
      <c r="B84" t="s">
        <v>3</v>
      </c>
    </row>
    <row r="85" spans="1:2" ht="12.75" customHeight="1" x14ac:dyDescent="0.25">
      <c r="A85" t="s">
        <v>138</v>
      </c>
      <c r="B85" t="s">
        <v>3</v>
      </c>
    </row>
    <row r="86" spans="1:2" ht="12.75" customHeight="1" x14ac:dyDescent="0.25">
      <c r="A86" t="s">
        <v>85</v>
      </c>
      <c r="B86" t="s">
        <v>3</v>
      </c>
    </row>
    <row r="87" spans="1:2" ht="12.75" customHeight="1" x14ac:dyDescent="0.25">
      <c r="A87" t="s">
        <v>86</v>
      </c>
      <c r="B87" t="s">
        <v>3</v>
      </c>
    </row>
  </sheetData>
  <sheetProtection password="C749" sheet="1" objects="1" scenarios="1"/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uswahl">
    <pageSetUpPr autoPageBreaks="0" fitToPage="1"/>
  </sheetPr>
  <dimension ref="A1:E38"/>
  <sheetViews>
    <sheetView showGridLines="0" zoomScaleNormal="100" workbookViewId="0">
      <selection activeCell="C13" sqref="C13:D13"/>
    </sheetView>
  </sheetViews>
  <sheetFormatPr baseColWidth="10" defaultRowHeight="13.2" x14ac:dyDescent="0.25"/>
  <cols>
    <col min="2" max="4" width="31.44140625" customWidth="1"/>
  </cols>
  <sheetData>
    <row r="1" spans="1:5" ht="21.75" customHeight="1" x14ac:dyDescent="0.45">
      <c r="A1" s="912" t="s">
        <v>179</v>
      </c>
      <c r="B1" s="912"/>
      <c r="C1" s="912"/>
      <c r="D1" s="912"/>
      <c r="E1" s="912"/>
    </row>
    <row r="2" spans="1:5" ht="14.25" customHeight="1" x14ac:dyDescent="0.3">
      <c r="A2" s="96"/>
      <c r="B2" s="96"/>
      <c r="C2" s="96"/>
      <c r="D2" s="96"/>
      <c r="E2" s="97" t="s">
        <v>83</v>
      </c>
    </row>
    <row r="3" spans="1:5" ht="16.5" customHeight="1" x14ac:dyDescent="0.25">
      <c r="B3" s="98" t="s">
        <v>180</v>
      </c>
      <c r="C3" s="918"/>
      <c r="D3" s="919"/>
    </row>
    <row r="4" spans="1:5" ht="6.75" customHeight="1" x14ac:dyDescent="0.25">
      <c r="B4" s="99"/>
    </row>
    <row r="5" spans="1:5" ht="16.5" customHeight="1" x14ac:dyDescent="0.25">
      <c r="B5" s="100" t="s">
        <v>181</v>
      </c>
      <c r="C5" s="918"/>
      <c r="D5" s="919"/>
    </row>
    <row r="6" spans="1:5" ht="6.75" customHeight="1" x14ac:dyDescent="0.25"/>
    <row r="7" spans="1:5" ht="16.5" customHeight="1" x14ac:dyDescent="0.25">
      <c r="B7" s="100" t="s">
        <v>182</v>
      </c>
      <c r="C7" s="918"/>
      <c r="D7" s="919"/>
    </row>
    <row r="8" spans="1:5" ht="6.75" customHeight="1" x14ac:dyDescent="0.25"/>
    <row r="9" spans="1:5" ht="16.5" customHeight="1" x14ac:dyDescent="0.25">
      <c r="B9" s="100" t="s">
        <v>183</v>
      </c>
      <c r="C9" s="913" t="str">
        <f>C10</f>
        <v>Nein</v>
      </c>
      <c r="D9" s="914"/>
    </row>
    <row r="10" spans="1:5" ht="16.5" hidden="1" customHeight="1" x14ac:dyDescent="0.25">
      <c r="B10" s="101"/>
      <c r="C10" s="102" t="str">
        <f>IF(D10=1,"Ja","Nein")</f>
        <v>Nein</v>
      </c>
      <c r="D10" s="103">
        <v>2</v>
      </c>
    </row>
    <row r="11" spans="1:5" ht="6.75" customHeight="1" x14ac:dyDescent="0.25"/>
    <row r="12" spans="1:5" ht="16.5" customHeight="1" x14ac:dyDescent="0.25">
      <c r="B12" s="104" t="s">
        <v>184</v>
      </c>
      <c r="C12" s="105" t="s">
        <v>185</v>
      </c>
      <c r="D12" s="105" t="s">
        <v>186</v>
      </c>
    </row>
    <row r="13" spans="1:5" ht="16.5" customHeight="1" x14ac:dyDescent="0.25">
      <c r="B13" s="106" t="s">
        <v>187</v>
      </c>
      <c r="C13" s="107"/>
      <c r="D13" s="107"/>
    </row>
    <row r="14" spans="1:5" ht="12.75" customHeight="1" x14ac:dyDescent="0.25"/>
    <row r="15" spans="1:5" ht="12.75" customHeight="1" x14ac:dyDescent="0.25"/>
    <row r="16" spans="1:5" ht="12.75" customHeight="1" x14ac:dyDescent="0.25"/>
    <row r="17" spans="2:4" ht="12.75" customHeight="1" x14ac:dyDescent="0.25"/>
    <row r="18" spans="2:4" ht="12.75" customHeight="1" x14ac:dyDescent="0.25"/>
    <row r="19" spans="2:4" ht="12.75" customHeight="1" x14ac:dyDescent="0.25"/>
    <row r="20" spans="2:4" ht="12.75" customHeight="1" x14ac:dyDescent="0.25"/>
    <row r="21" spans="2:4" ht="12.75" customHeight="1" x14ac:dyDescent="0.25"/>
    <row r="22" spans="2:4" ht="12.75" customHeight="1" x14ac:dyDescent="0.25"/>
    <row r="23" spans="2:4" ht="12.75" customHeight="1" x14ac:dyDescent="0.25"/>
    <row r="24" spans="2:4" ht="12.75" customHeight="1" x14ac:dyDescent="0.25"/>
    <row r="25" spans="2:4" ht="12.75" customHeight="1" x14ac:dyDescent="0.25"/>
    <row r="26" spans="2:4" ht="12.75" customHeight="1" x14ac:dyDescent="0.25"/>
    <row r="27" spans="2:4" ht="12.75" customHeight="1" x14ac:dyDescent="0.25"/>
    <row r="28" spans="2:4" ht="12.75" customHeight="1" x14ac:dyDescent="0.25"/>
    <row r="29" spans="2:4" ht="13.5" customHeight="1" thickBot="1" x14ac:dyDescent="0.3"/>
    <row r="30" spans="2:4" ht="12.75" customHeight="1" x14ac:dyDescent="0.25">
      <c r="B30" s="108"/>
      <c r="C30" s="109"/>
      <c r="D30" s="110"/>
    </row>
    <row r="31" spans="2:4" ht="12.75" customHeight="1" x14ac:dyDescent="0.25">
      <c r="B31" s="915" t="s">
        <v>188</v>
      </c>
      <c r="C31" s="916"/>
      <c r="D31" s="917"/>
    </row>
    <row r="32" spans="2:4" ht="12.75" customHeight="1" x14ac:dyDescent="0.25">
      <c r="B32" s="111"/>
      <c r="C32" s="112"/>
      <c r="D32" s="113"/>
    </row>
    <row r="33" spans="2:4" ht="12.75" customHeight="1" x14ac:dyDescent="0.25">
      <c r="B33" s="111"/>
      <c r="C33" s="112"/>
      <c r="D33" s="113"/>
    </row>
    <row r="34" spans="2:4" ht="12.75" customHeight="1" x14ac:dyDescent="0.25">
      <c r="B34" s="111"/>
      <c r="C34" s="112"/>
      <c r="D34" s="113"/>
    </row>
    <row r="35" spans="2:4" ht="12.75" customHeight="1" x14ac:dyDescent="0.25">
      <c r="B35" s="111"/>
      <c r="C35" s="112"/>
      <c r="D35" s="113"/>
    </row>
    <row r="36" spans="2:4" ht="12.75" customHeight="1" x14ac:dyDescent="0.25">
      <c r="B36" s="111"/>
      <c r="C36" s="112"/>
      <c r="D36" s="113"/>
    </row>
    <row r="37" spans="2:4" ht="12.75" customHeight="1" x14ac:dyDescent="0.25">
      <c r="B37" s="111"/>
      <c r="C37" s="112"/>
      <c r="D37" s="114" t="s">
        <v>189</v>
      </c>
    </row>
    <row r="38" spans="2:4" ht="13.5" customHeight="1" thickBot="1" x14ac:dyDescent="0.3">
      <c r="B38" s="115"/>
      <c r="C38" s="116"/>
      <c r="D38" s="117"/>
    </row>
  </sheetData>
  <sheetProtection password="C749" sheet="1" objects="1" scenarios="1"/>
  <mergeCells count="6">
    <mergeCell ref="A1:E1"/>
    <mergeCell ref="C9:D9"/>
    <mergeCell ref="B31:D31"/>
    <mergeCell ref="C3:D3"/>
    <mergeCell ref="C5:D5"/>
    <mergeCell ref="C7:D7"/>
  </mergeCells>
  <phoneticPr fontId="0" type="noConversion"/>
  <conditionalFormatting sqref="C13">
    <cfRule type="cellIs" dxfId="133" priority="1" stopIfTrue="1" operator="greaterThan">
      <formula>$D$13</formula>
    </cfRule>
  </conditionalFormatting>
  <conditionalFormatting sqref="D13">
    <cfRule type="cellIs" dxfId="132" priority="2" stopIfTrue="1" operator="lessThan">
      <formula>$C$13</formula>
    </cfRule>
  </conditionalFormatting>
  <dataValidations count="1">
    <dataValidation type="date" allowBlank="1" showInputMessage="1" showErrorMessage="1" errorTitle="Fehler" error="Das Datum muss zwischen 1.1.2014 und 30.06.2025 liegen" sqref="C13:D13">
      <formula1>41640</formula1>
      <formula2>45838</formula2>
    </dataValidation>
  </dataValidations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&amp;LStammdaten&amp;CVersion 13b / Juni 2021&amp;RSeite &amp;P von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Button_EraseAll">
              <controlPr defaultSize="0" print="0" autoFill="0" autoPict="0" macro="[0]!Button_EraseAll_OnClick">
                <anchor moveWithCells="1">
                  <from>
                    <xdr:col>2</xdr:col>
                    <xdr:colOff>121920</xdr:colOff>
                    <xdr:row>13</xdr:row>
                    <xdr:rowOff>114300</xdr:rowOff>
                  </from>
                  <to>
                    <xdr:col>2</xdr:col>
                    <xdr:colOff>1607820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Button_CreateInvestSheet">
              <controlPr defaultSize="0" print="0" autoFill="0" autoPict="0" macro="[0]!Button_CreateInvestSheet_OnClick">
                <anchor moveWithCells="1">
                  <from>
                    <xdr:col>1</xdr:col>
                    <xdr:colOff>190500</xdr:colOff>
                    <xdr:row>18</xdr:row>
                    <xdr:rowOff>38100</xdr:rowOff>
                  </from>
                  <to>
                    <xdr:col>1</xdr:col>
                    <xdr:colOff>1668780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Button_CreateMaterialSheet">
              <controlPr defaultSize="0" print="0" autoFill="0" autoPict="0" macro="[0]!Button_CreateMaterialSheet_OnClick">
                <anchor moveWithCells="1">
                  <from>
                    <xdr:col>2</xdr:col>
                    <xdr:colOff>121920</xdr:colOff>
                    <xdr:row>18</xdr:row>
                    <xdr:rowOff>38100</xdr:rowOff>
                  </from>
                  <to>
                    <xdr:col>2</xdr:col>
                    <xdr:colOff>1607820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Button_CreateInKindContribSheet">
              <controlPr defaultSize="0" print="0" autoFill="0" autoPict="0" macro="[0]!Button_CreateInKindContribSheet_OnClick">
                <anchor moveWithCells="1">
                  <from>
                    <xdr:col>3</xdr:col>
                    <xdr:colOff>60960</xdr:colOff>
                    <xdr:row>18</xdr:row>
                    <xdr:rowOff>38100</xdr:rowOff>
                  </from>
                  <to>
                    <xdr:col>3</xdr:col>
                    <xdr:colOff>1539240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Button_CreateLabourSheet">
              <controlPr defaultSize="0" print="0" autoFill="0" autoPict="0" macro="[0]!Button_CreateLabourSheet_OnClick">
                <anchor moveWithCells="1">
                  <from>
                    <xdr:col>1</xdr:col>
                    <xdr:colOff>198120</xdr:colOff>
                    <xdr:row>23</xdr:row>
                    <xdr:rowOff>45720</xdr:rowOff>
                  </from>
                  <to>
                    <xdr:col>1</xdr:col>
                    <xdr:colOff>1676400</xdr:colOff>
                    <xdr:row>27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Button_UnlockAll">
              <controlPr defaultSize="0" print="0" autoFill="0" autoPict="0" macro="[0]!GeneralCode.UnprotectAllSheets">
                <anchor moveWithCells="1">
                  <from>
                    <xdr:col>1</xdr:col>
                    <xdr:colOff>982980</xdr:colOff>
                    <xdr:row>39</xdr:row>
                    <xdr:rowOff>30480</xdr:rowOff>
                  </from>
                  <to>
                    <xdr:col>2</xdr:col>
                    <xdr:colOff>746760</xdr:colOff>
                    <xdr:row>41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Button_LockAll">
              <controlPr defaultSize="0" print="0" autoFill="0" autoPict="0" macro="[0]!GeneralCode.ProtectAllSheets">
                <anchor moveWithCells="1">
                  <from>
                    <xdr:col>2</xdr:col>
                    <xdr:colOff>906780</xdr:colOff>
                    <xdr:row>39</xdr:row>
                    <xdr:rowOff>30480</xdr:rowOff>
                  </from>
                  <to>
                    <xdr:col>3</xdr:col>
                    <xdr:colOff>662940</xdr:colOff>
                    <xdr:row>41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Button_SelectModeVWK">
              <controlPr defaultSize="0" print="0" autoFill="0" autoPict="0" macro="[0]!Button_SelectModeVWK_OnClick">
                <anchor moveWithCells="1">
                  <from>
                    <xdr:col>1</xdr:col>
                    <xdr:colOff>868680</xdr:colOff>
                    <xdr:row>31</xdr:row>
                    <xdr:rowOff>91440</xdr:rowOff>
                  </from>
                  <to>
                    <xdr:col>2</xdr:col>
                    <xdr:colOff>807720</xdr:colOff>
                    <xdr:row>34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Button_SelectModeVOK">
              <controlPr defaultSize="0" print="0" autoFill="0" autoPict="0" macro="[0]!Button_SelectModeVOK_OnClick">
                <anchor moveWithCells="1">
                  <from>
                    <xdr:col>2</xdr:col>
                    <xdr:colOff>868680</xdr:colOff>
                    <xdr:row>31</xdr:row>
                    <xdr:rowOff>91440</xdr:rowOff>
                  </from>
                  <to>
                    <xdr:col>3</xdr:col>
                    <xdr:colOff>807720</xdr:colOff>
                    <xdr:row>34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Checkbox_PrintMode">
              <controlPr defaultSize="0" autoFill="0" autoLine="0" autoPict="0" macro="[0]!CheckBox_PrintMode_OnClick">
                <anchor moveWithCells="1">
                  <from>
                    <xdr:col>2</xdr:col>
                    <xdr:colOff>1021080</xdr:colOff>
                    <xdr:row>35</xdr:row>
                    <xdr:rowOff>91440</xdr:rowOff>
                  </from>
                  <to>
                    <xdr:col>3</xdr:col>
                    <xdr:colOff>815340</xdr:colOff>
                    <xdr:row>37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Button_SelectModeUser">
              <controlPr defaultSize="0" print="0" autoFill="0" autoPict="0" macro="[0]!Button_SelectModeUser_OnClick">
                <anchor moveWithCells="1">
                  <from>
                    <xdr:col>1</xdr:col>
                    <xdr:colOff>876300</xdr:colOff>
                    <xdr:row>35</xdr:row>
                    <xdr:rowOff>91440</xdr:rowOff>
                  </from>
                  <to>
                    <xdr:col>2</xdr:col>
                    <xdr:colOff>807720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5" name="Button_CreateStdCostSheet">
              <controlPr defaultSize="0" print="0" autoFill="0" autoPict="0" macro="[0]!Button_CreateStdCostSheet_OnClick">
                <anchor moveWithCells="1">
                  <from>
                    <xdr:col>2</xdr:col>
                    <xdr:colOff>121920</xdr:colOff>
                    <xdr:row>23</xdr:row>
                    <xdr:rowOff>45720</xdr:rowOff>
                  </from>
                  <to>
                    <xdr:col>2</xdr:col>
                    <xdr:colOff>1607820</xdr:colOff>
                    <xdr:row>27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6" name="Button_CreateScratchPadSheet">
              <controlPr defaultSize="0" print="0" autoFill="0" autoPict="0" macro="[0]!Button_CreateScratchPadSheet_OnClick">
                <anchor moveWithCells="1">
                  <from>
                    <xdr:col>3</xdr:col>
                    <xdr:colOff>68580</xdr:colOff>
                    <xdr:row>23</xdr:row>
                    <xdr:rowOff>45720</xdr:rowOff>
                  </from>
                  <to>
                    <xdr:col>3</xdr:col>
                    <xdr:colOff>1546860</xdr:colOff>
                    <xdr:row>27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7" name="RadioButton_TaxDeductEnable">
              <controlPr defaultSize="0" autoFill="0" autoLine="0" autoPict="0" macro="[0]!RadioButton_TaxDeduct_OnClick">
                <anchor moveWithCells="1">
                  <from>
                    <xdr:col>3</xdr:col>
                    <xdr:colOff>731520</xdr:colOff>
                    <xdr:row>7</xdr:row>
                    <xdr:rowOff>60960</xdr:rowOff>
                  </from>
                  <to>
                    <xdr:col>3</xdr:col>
                    <xdr:colOff>1036320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8" name="RadioButton_TaxDeductDisable">
              <controlPr defaultSize="0" autoFill="0" autoLine="0" autoPict="0" macro="[0]!RadioButton_TaxDeduct_OnClick">
                <anchor moveWithCells="1">
                  <from>
                    <xdr:col>3</xdr:col>
                    <xdr:colOff>1127760</xdr:colOff>
                    <xdr:row>7</xdr:row>
                    <xdr:rowOff>60960</xdr:rowOff>
                  </from>
                  <to>
                    <xdr:col>3</xdr:col>
                    <xdr:colOff>1577340</xdr:colOff>
                    <xdr:row>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uswahl1">
    <pageSetUpPr autoPageBreaks="0" fitToPage="1"/>
  </sheetPr>
  <dimension ref="A1:E39"/>
  <sheetViews>
    <sheetView showGridLines="0" zoomScaleNormal="100" workbookViewId="0">
      <selection activeCell="C3" sqref="C3:D3"/>
    </sheetView>
  </sheetViews>
  <sheetFormatPr baseColWidth="10" defaultRowHeight="13.2" x14ac:dyDescent="0.25"/>
  <cols>
    <col min="2" max="4" width="31.44140625" customWidth="1"/>
  </cols>
  <sheetData>
    <row r="1" spans="1:5" ht="21.75" customHeight="1" x14ac:dyDescent="0.45">
      <c r="A1" s="912" t="s">
        <v>179</v>
      </c>
      <c r="B1" s="912"/>
      <c r="C1" s="912"/>
      <c r="D1" s="912"/>
      <c r="E1" s="912"/>
    </row>
    <row r="2" spans="1:5" ht="14.25" customHeight="1" x14ac:dyDescent="0.3">
      <c r="A2" s="96"/>
      <c r="B2" s="96"/>
      <c r="C2" s="96"/>
      <c r="D2" s="96"/>
      <c r="E2" s="97" t="s">
        <v>83</v>
      </c>
    </row>
    <row r="3" spans="1:5" ht="16.5" customHeight="1" x14ac:dyDescent="0.25">
      <c r="B3" s="98" t="s">
        <v>180</v>
      </c>
      <c r="C3" s="920" t="str">
        <f>TRIM('Zahlungsantrag LEW14-20'!PaymAppl_ApplicantID)</f>
        <v/>
      </c>
      <c r="D3" s="921"/>
    </row>
    <row r="4" spans="1:5" ht="6.75" customHeight="1" x14ac:dyDescent="0.25">
      <c r="B4" s="99"/>
    </row>
    <row r="5" spans="1:5" ht="16.5" customHeight="1" x14ac:dyDescent="0.25">
      <c r="B5" s="100" t="s">
        <v>181</v>
      </c>
      <c r="C5" s="920" t="str">
        <f>TRIM('Zahlungsantrag LEW14-20'!PaymAppl_ApplicantName)</f>
        <v/>
      </c>
      <c r="D5" s="921"/>
    </row>
    <row r="6" spans="1:5" ht="6.75" customHeight="1" x14ac:dyDescent="0.25"/>
    <row r="7" spans="1:5" ht="16.5" customHeight="1" x14ac:dyDescent="0.25">
      <c r="B7" s="100" t="s">
        <v>182</v>
      </c>
      <c r="C7" s="920" t="str">
        <f>TRIM('Zahlungsantrag LEW14-20'!PaymAppl_ApplicationID) &amp; 'Zahlungsantrag LEW14-20'!PaymAppl_PartialPaymTitle</f>
        <v/>
      </c>
      <c r="D7" s="921"/>
    </row>
    <row r="8" spans="1:5" ht="6.75" customHeight="1" x14ac:dyDescent="0.25"/>
    <row r="9" spans="1:5" ht="16.5" customHeight="1" x14ac:dyDescent="0.25">
      <c r="B9" s="100" t="s">
        <v>183</v>
      </c>
      <c r="C9" s="922" t="str">
        <f>TRIM('Zahlungsantrag LEW14-20'!PaymAppl_TaxDeduct)</f>
        <v>Ja</v>
      </c>
      <c r="D9" s="923"/>
    </row>
    <row r="10" spans="1:5" ht="16.5" hidden="1" customHeight="1" x14ac:dyDescent="0.25">
      <c r="B10" s="101"/>
      <c r="C10" s="102" t="str">
        <f>IF(D10=1,"Ja","Nein")</f>
        <v>Nein</v>
      </c>
      <c r="D10" s="103">
        <v>2</v>
      </c>
    </row>
    <row r="11" spans="1:5" ht="6.75" customHeight="1" x14ac:dyDescent="0.25"/>
    <row r="12" spans="1:5" ht="16.5" customHeight="1" x14ac:dyDescent="0.25">
      <c r="B12" s="104" t="s">
        <v>184</v>
      </c>
      <c r="C12" s="105" t="s">
        <v>185</v>
      </c>
      <c r="D12" s="105" t="s">
        <v>186</v>
      </c>
    </row>
    <row r="13" spans="1:5" ht="16.5" customHeight="1" x14ac:dyDescent="0.25">
      <c r="B13" s="106" t="s">
        <v>187</v>
      </c>
      <c r="C13" s="118" t="str">
        <f>IF(TRIM('Zahlungsantrag LEW14-20'!PaymAppl_SupportPeriodStart)="","",'Zahlungsantrag LEW14-20'!PaymAppl_SupportPeriodStart)</f>
        <v/>
      </c>
      <c r="D13" s="118" t="str">
        <f>IF(TRIM('Zahlungsantrag LEW14-20'!PaymAppl_SupportPeriodEnd)="","",'Zahlungsantrag LEW14-20'!PaymAppl_SupportPeriodEnd)</f>
        <v/>
      </c>
    </row>
    <row r="14" spans="1:5" ht="12.75" customHeight="1" x14ac:dyDescent="0.25"/>
    <row r="15" spans="1:5" ht="12.75" customHeight="1" x14ac:dyDescent="0.25"/>
    <row r="16" spans="1:5" ht="12.75" customHeight="1" x14ac:dyDescent="0.25"/>
    <row r="17" spans="2:4" ht="12.75" customHeight="1" x14ac:dyDescent="0.25"/>
    <row r="18" spans="2:4" ht="12.75" customHeight="1" x14ac:dyDescent="0.25"/>
    <row r="19" spans="2:4" ht="12.75" customHeight="1" x14ac:dyDescent="0.25"/>
    <row r="20" spans="2:4" ht="12.75" customHeight="1" x14ac:dyDescent="0.25"/>
    <row r="21" spans="2:4" ht="12.75" customHeight="1" x14ac:dyDescent="0.25"/>
    <row r="22" spans="2:4" ht="12.75" customHeight="1" x14ac:dyDescent="0.25"/>
    <row r="23" spans="2:4" ht="12.75" customHeight="1" x14ac:dyDescent="0.25"/>
    <row r="24" spans="2:4" ht="12.75" customHeight="1" x14ac:dyDescent="0.25"/>
    <row r="25" spans="2:4" ht="12.75" customHeight="1" x14ac:dyDescent="0.25"/>
    <row r="26" spans="2:4" ht="12.75" customHeight="1" x14ac:dyDescent="0.25"/>
    <row r="27" spans="2:4" ht="12.75" customHeight="1" x14ac:dyDescent="0.25"/>
    <row r="28" spans="2:4" ht="12.75" customHeight="1" x14ac:dyDescent="0.25"/>
    <row r="29" spans="2:4" ht="13.5" customHeight="1" x14ac:dyDescent="0.25"/>
    <row r="30" spans="2:4" ht="12.75" hidden="1" customHeight="1" x14ac:dyDescent="0.25">
      <c r="B30" s="108"/>
      <c r="C30" s="109"/>
      <c r="D30" s="110"/>
    </row>
    <row r="31" spans="2:4" ht="12.75" hidden="1" customHeight="1" x14ac:dyDescent="0.25">
      <c r="B31" s="915" t="s">
        <v>188</v>
      </c>
      <c r="C31" s="916"/>
      <c r="D31" s="917"/>
    </row>
    <row r="32" spans="2:4" ht="12.75" hidden="1" customHeight="1" x14ac:dyDescent="0.25">
      <c r="B32" s="111"/>
      <c r="C32" s="112"/>
      <c r="D32" s="113"/>
    </row>
    <row r="33" spans="2:4" ht="12.75" hidden="1" customHeight="1" x14ac:dyDescent="0.25">
      <c r="B33" s="111"/>
      <c r="C33" s="112"/>
      <c r="D33" s="113"/>
    </row>
    <row r="34" spans="2:4" ht="12.75" hidden="1" customHeight="1" x14ac:dyDescent="0.25">
      <c r="B34" s="111"/>
      <c r="C34" s="112"/>
      <c r="D34" s="113"/>
    </row>
    <row r="35" spans="2:4" ht="12.75" hidden="1" customHeight="1" x14ac:dyDescent="0.25">
      <c r="B35" s="111"/>
      <c r="C35" s="112"/>
      <c r="D35" s="113"/>
    </row>
    <row r="36" spans="2:4" ht="12.75" hidden="1" customHeight="1" x14ac:dyDescent="0.25">
      <c r="B36" s="111"/>
      <c r="C36" s="112"/>
      <c r="D36" s="113"/>
    </row>
    <row r="37" spans="2:4" ht="12.75" hidden="1" customHeight="1" x14ac:dyDescent="0.25">
      <c r="B37" s="111"/>
      <c r="C37" s="112"/>
      <c r="D37" s="114" t="s">
        <v>189</v>
      </c>
    </row>
    <row r="38" spans="2:4" ht="13.5" hidden="1" customHeight="1" thickBot="1" x14ac:dyDescent="0.3">
      <c r="B38" s="115"/>
      <c r="C38" s="116"/>
      <c r="D38" s="117"/>
    </row>
    <row r="39" spans="2:4" hidden="1" x14ac:dyDescent="0.25"/>
  </sheetData>
  <sheetProtection password="C749" sheet="1" objects="1" scenarios="1"/>
  <mergeCells count="6">
    <mergeCell ref="A1:E1"/>
    <mergeCell ref="C3:D3"/>
    <mergeCell ref="C5:D5"/>
    <mergeCell ref="C7:D7"/>
    <mergeCell ref="C9:D9"/>
    <mergeCell ref="B31:D31"/>
  </mergeCells>
  <conditionalFormatting sqref="C13">
    <cfRule type="cellIs" dxfId="131" priority="1" stopIfTrue="1" operator="greaterThan">
      <formula>$D$13</formula>
    </cfRule>
  </conditionalFormatting>
  <conditionalFormatting sqref="D13">
    <cfRule type="cellIs" dxfId="130" priority="2" stopIfTrue="1" operator="lessThan">
      <formula>$C$13</formula>
    </cfRule>
  </conditionalFormatting>
  <dataValidations count="1">
    <dataValidation type="date" allowBlank="1" showInputMessage="1" showErrorMessage="1" errorTitle="Fehler" error="Das Datum muss zwischen 1.1.2014 und 30.06.2025 liegen" sqref="C13:D13">
      <formula1>41640</formula1>
      <formula2>45838</formula2>
    </dataValidation>
  </dataValidations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&amp;LStammdaten&amp;CVersion 13b / Juni 2021&amp;RSeite &amp;P von &amp;N</oddFooter>
  </headerFooter>
  <customProperties>
    <customPr name="TemplateSheet" r:id="rId2"/>
  </customPropertie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4577" r:id="rId5" name="Button_EraseAll">
              <controlPr defaultSize="0" print="0" autoFill="0" autoPict="0" macro="[0]!Button_EraseAll_OnClick">
                <anchor moveWithCells="1">
                  <from>
                    <xdr:col>2</xdr:col>
                    <xdr:colOff>121920</xdr:colOff>
                    <xdr:row>13</xdr:row>
                    <xdr:rowOff>114300</xdr:rowOff>
                  </from>
                  <to>
                    <xdr:col>2</xdr:col>
                    <xdr:colOff>1607820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78" r:id="rId6" name="Button_CreateInvestSheet">
              <controlPr defaultSize="0" print="0" autoFill="0" autoPict="0" macro="[0]!Button_CreateInvestSheet_OnClick">
                <anchor moveWithCells="1">
                  <from>
                    <xdr:col>1</xdr:col>
                    <xdr:colOff>190500</xdr:colOff>
                    <xdr:row>18</xdr:row>
                    <xdr:rowOff>38100</xdr:rowOff>
                  </from>
                  <to>
                    <xdr:col>1</xdr:col>
                    <xdr:colOff>1668780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79" r:id="rId7" name="Button_CreateMaterialSheet">
              <controlPr defaultSize="0" print="0" autoFill="0" autoPict="0" macro="[0]!Button_CreateMaterialSheet_OnClick">
                <anchor moveWithCells="1">
                  <from>
                    <xdr:col>2</xdr:col>
                    <xdr:colOff>121920</xdr:colOff>
                    <xdr:row>18</xdr:row>
                    <xdr:rowOff>38100</xdr:rowOff>
                  </from>
                  <to>
                    <xdr:col>2</xdr:col>
                    <xdr:colOff>1607820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0" r:id="rId8" name="Button_CreateInKindContribSheet">
              <controlPr defaultSize="0" print="0" autoFill="0" autoPict="0" macro="[0]!Button_CreateInKindContribSheet_OnClick">
                <anchor moveWithCells="1">
                  <from>
                    <xdr:col>3</xdr:col>
                    <xdr:colOff>60960</xdr:colOff>
                    <xdr:row>18</xdr:row>
                    <xdr:rowOff>38100</xdr:rowOff>
                  </from>
                  <to>
                    <xdr:col>3</xdr:col>
                    <xdr:colOff>1539240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1" r:id="rId9" name="Button_CreateLabourSheet">
              <controlPr defaultSize="0" print="0" autoFill="0" autoPict="0" macro="[0]!Button_CreateLabourSheet_OnClick">
                <anchor moveWithCells="1">
                  <from>
                    <xdr:col>1</xdr:col>
                    <xdr:colOff>198120</xdr:colOff>
                    <xdr:row>23</xdr:row>
                    <xdr:rowOff>45720</xdr:rowOff>
                  </from>
                  <to>
                    <xdr:col>1</xdr:col>
                    <xdr:colOff>1676400</xdr:colOff>
                    <xdr:row>27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2" r:id="rId10" name="Button_UnlockAll">
              <controlPr defaultSize="0" print="0" autoFill="0" autoPict="0" macro="[0]!GeneralCode.UnprotectAllSheets">
                <anchor moveWithCells="1">
                  <from>
                    <xdr:col>1</xdr:col>
                    <xdr:colOff>982980</xdr:colOff>
                    <xdr:row>39</xdr:row>
                    <xdr:rowOff>30480</xdr:rowOff>
                  </from>
                  <to>
                    <xdr:col>2</xdr:col>
                    <xdr:colOff>746760</xdr:colOff>
                    <xdr:row>41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3" r:id="rId11" name="Button_LockAll">
              <controlPr defaultSize="0" print="0" autoFill="0" autoPict="0" macro="[0]!GeneralCode.ProtectAllSheets">
                <anchor moveWithCells="1">
                  <from>
                    <xdr:col>2</xdr:col>
                    <xdr:colOff>906780</xdr:colOff>
                    <xdr:row>39</xdr:row>
                    <xdr:rowOff>30480</xdr:rowOff>
                  </from>
                  <to>
                    <xdr:col>3</xdr:col>
                    <xdr:colOff>662940</xdr:colOff>
                    <xdr:row>41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4" r:id="rId12" name="Button_SelectModeVWK">
              <controlPr defaultSize="0" print="0" autoFill="0" autoPict="0" macro="[0]!Button_SelectModeVWK_OnClick">
                <anchor moveWithCells="1">
                  <from>
                    <xdr:col>1</xdr:col>
                    <xdr:colOff>868680</xdr:colOff>
                    <xdr:row>31</xdr:row>
                    <xdr:rowOff>91440</xdr:rowOff>
                  </from>
                  <to>
                    <xdr:col>2</xdr:col>
                    <xdr:colOff>807720</xdr:colOff>
                    <xdr:row>42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5" r:id="rId13" name="Button_SelectModeVOK">
              <controlPr defaultSize="0" print="0" autoFill="0" autoPict="0" macro="[0]!Button_SelectModeVOK_OnClick">
                <anchor moveWithCells="1">
                  <from>
                    <xdr:col>2</xdr:col>
                    <xdr:colOff>868680</xdr:colOff>
                    <xdr:row>31</xdr:row>
                    <xdr:rowOff>91440</xdr:rowOff>
                  </from>
                  <to>
                    <xdr:col>3</xdr:col>
                    <xdr:colOff>807720</xdr:colOff>
                    <xdr:row>42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6" r:id="rId14" name="Checkbox_PrintMode">
              <controlPr defaultSize="0" autoFill="0" autoLine="0" autoPict="0" macro="[0]!CheckBox_PrintMode_OnClick">
                <anchor moveWithCells="1">
                  <from>
                    <xdr:col>2</xdr:col>
                    <xdr:colOff>1021080</xdr:colOff>
                    <xdr:row>35</xdr:row>
                    <xdr:rowOff>91440</xdr:rowOff>
                  </from>
                  <to>
                    <xdr:col>3</xdr:col>
                    <xdr:colOff>815340</xdr:colOff>
                    <xdr:row>40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7" r:id="rId15" name="Button_SelectModeUser">
              <controlPr defaultSize="0" print="0" autoFill="0" autoPict="0" macro="[0]!Button_SelectModeUser_OnClick">
                <anchor moveWithCells="1">
                  <from>
                    <xdr:col>1</xdr:col>
                    <xdr:colOff>876300</xdr:colOff>
                    <xdr:row>35</xdr:row>
                    <xdr:rowOff>91440</xdr:rowOff>
                  </from>
                  <to>
                    <xdr:col>2</xdr:col>
                    <xdr:colOff>807720</xdr:colOff>
                    <xdr:row>40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8" r:id="rId16" name="Button_CreateStdCostSheet">
              <controlPr defaultSize="0" print="0" autoFill="0" autoPict="0" macro="[0]!Button_CreateStdCostSheet_OnClick">
                <anchor moveWithCells="1">
                  <from>
                    <xdr:col>2</xdr:col>
                    <xdr:colOff>121920</xdr:colOff>
                    <xdr:row>23</xdr:row>
                    <xdr:rowOff>45720</xdr:rowOff>
                  </from>
                  <to>
                    <xdr:col>2</xdr:col>
                    <xdr:colOff>1607820</xdr:colOff>
                    <xdr:row>27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9" r:id="rId17" name="Button_CreateScratchPadSheet">
              <controlPr defaultSize="0" print="0" autoFill="0" autoPict="0" macro="[0]!Button_CreateScratchPadSheet_OnClick">
                <anchor moveWithCells="1">
                  <from>
                    <xdr:col>3</xdr:col>
                    <xdr:colOff>68580</xdr:colOff>
                    <xdr:row>23</xdr:row>
                    <xdr:rowOff>45720</xdr:rowOff>
                  </from>
                  <to>
                    <xdr:col>3</xdr:col>
                    <xdr:colOff>1546860</xdr:colOff>
                    <xdr:row>27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0" r:id="rId18" name="RadioButton_TaxDeductEnable">
              <controlPr defaultSize="0" autoFill="0" autoLine="0" autoPict="0" macro="[0]!RadioButton_TaxDeduct_OnClick">
                <anchor moveWithCells="1">
                  <from>
                    <xdr:col>3</xdr:col>
                    <xdr:colOff>731520</xdr:colOff>
                    <xdr:row>7</xdr:row>
                    <xdr:rowOff>60960</xdr:rowOff>
                  </from>
                  <to>
                    <xdr:col>3</xdr:col>
                    <xdr:colOff>1036320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1" r:id="rId19" name="RadioButton_TaxDeductDisable">
              <controlPr defaultSize="0" autoFill="0" autoLine="0" autoPict="0" macro="[0]!RadioButton_TaxDeduct_OnClick">
                <anchor moveWithCells="1">
                  <from>
                    <xdr:col>3</xdr:col>
                    <xdr:colOff>1127760</xdr:colOff>
                    <xdr:row>7</xdr:row>
                    <xdr:rowOff>60960</xdr:rowOff>
                  </from>
                  <to>
                    <xdr:col>3</xdr:col>
                    <xdr:colOff>1577340</xdr:colOff>
                    <xdr:row>10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Übersicht2">
    <pageSetUpPr autoPageBreaks="0"/>
  </sheetPr>
  <dimension ref="A1:L54"/>
  <sheetViews>
    <sheetView showGridLines="0" workbookViewId="0">
      <selection activeCell="C3" sqref="C3:F3"/>
    </sheetView>
  </sheetViews>
  <sheetFormatPr baseColWidth="10" defaultRowHeight="13.2" x14ac:dyDescent="0.25"/>
  <cols>
    <col min="1" max="1" width="25.6640625" customWidth="1"/>
    <col min="2" max="2" width="22.88671875" customWidth="1"/>
    <col min="3" max="3" width="16.44140625" hidden="1" customWidth="1"/>
    <col min="4" max="4" width="14.33203125" customWidth="1"/>
    <col min="5" max="5" width="14.33203125" hidden="1" customWidth="1"/>
    <col min="6" max="6" width="14.33203125" customWidth="1"/>
    <col min="7" max="10" width="14.33203125" hidden="1" customWidth="1"/>
    <col min="11" max="11" width="15" hidden="1" customWidth="1"/>
    <col min="12" max="12" width="14.33203125" customWidth="1"/>
  </cols>
  <sheetData>
    <row r="1" spans="1:12" ht="35.25" customHeight="1" x14ac:dyDescent="0.25">
      <c r="A1" s="929" t="s">
        <v>190</v>
      </c>
      <c r="B1" s="929"/>
      <c r="C1" s="929"/>
      <c r="D1" s="929"/>
      <c r="E1" s="929"/>
      <c r="F1" s="929"/>
      <c r="G1" s="929"/>
      <c r="H1" s="929"/>
      <c r="I1" s="929"/>
      <c r="J1" s="929"/>
      <c r="K1" s="929"/>
      <c r="L1" s="929"/>
    </row>
    <row r="2" spans="1:12" ht="12.75" customHeight="1" x14ac:dyDescent="0.25">
      <c r="H2" s="119"/>
      <c r="L2" s="97" t="s">
        <v>83</v>
      </c>
    </row>
    <row r="3" spans="1:12" ht="16.5" customHeight="1" x14ac:dyDescent="0.25">
      <c r="A3" s="924" t="s">
        <v>180</v>
      </c>
      <c r="B3" s="925"/>
      <c r="C3" s="930" t="str">
        <f>TRIM([0]!Stm_ApplicantID)</f>
        <v/>
      </c>
      <c r="D3" s="931"/>
      <c r="E3" s="931"/>
      <c r="F3" s="932"/>
      <c r="G3" s="120"/>
    </row>
    <row r="4" spans="1:12" ht="12.75" customHeight="1" x14ac:dyDescent="0.25">
      <c r="A4" s="144"/>
      <c r="B4" s="144"/>
      <c r="C4" s="144"/>
      <c r="D4" s="145"/>
      <c r="E4" s="121"/>
      <c r="F4" s="121"/>
    </row>
    <row r="5" spans="1:12" ht="16.5" customHeight="1" x14ac:dyDescent="0.25">
      <c r="A5" s="924" t="s">
        <v>181</v>
      </c>
      <c r="B5" s="925"/>
      <c r="C5" s="926" t="str">
        <f>TRIM([0]!Stm_ApplicantName)</f>
        <v/>
      </c>
      <c r="D5" s="927"/>
      <c r="E5" s="927"/>
      <c r="F5" s="928"/>
      <c r="G5" s="120"/>
    </row>
    <row r="6" spans="1:12" ht="12.75" customHeight="1" x14ac:dyDescent="0.25">
      <c r="A6" s="144"/>
      <c r="B6" s="144"/>
      <c r="C6" s="146"/>
      <c r="D6" s="146"/>
      <c r="E6" s="121"/>
      <c r="F6" s="121"/>
    </row>
    <row r="7" spans="1:12" ht="16.5" customHeight="1" x14ac:dyDescent="0.25">
      <c r="A7" s="924" t="s">
        <v>182</v>
      </c>
      <c r="B7" s="925"/>
      <c r="C7" s="926" t="str">
        <f>TRIM([0]!Stm_ApplicationID)</f>
        <v/>
      </c>
      <c r="D7" s="927"/>
      <c r="E7" s="927"/>
      <c r="F7" s="928"/>
      <c r="G7" s="120"/>
    </row>
    <row r="8" spans="1:12" ht="12.75" customHeight="1" x14ac:dyDescent="0.25">
      <c r="A8" s="144"/>
      <c r="B8" s="144"/>
      <c r="C8" s="146"/>
      <c r="D8" s="146"/>
      <c r="E8" s="121"/>
      <c r="F8" s="121"/>
    </row>
    <row r="9" spans="1:12" ht="16.5" customHeight="1" x14ac:dyDescent="0.25">
      <c r="A9" s="924" t="s">
        <v>183</v>
      </c>
      <c r="B9" s="925"/>
      <c r="C9" s="936" t="str">
        <f>[0]!Stm_TaxDeduct</f>
        <v>Nein</v>
      </c>
      <c r="D9" s="937"/>
      <c r="E9" s="937"/>
      <c r="F9" s="938"/>
      <c r="G9" s="120"/>
    </row>
    <row r="10" spans="1:12" ht="12.75" customHeight="1" x14ac:dyDescent="0.25">
      <c r="A10" s="144"/>
      <c r="B10" s="144"/>
      <c r="C10" s="144"/>
      <c r="D10" s="144"/>
    </row>
    <row r="11" spans="1:12" ht="16.5" customHeight="1" x14ac:dyDescent="0.25">
      <c r="A11" s="942" t="s">
        <v>184</v>
      </c>
      <c r="B11" s="943"/>
      <c r="C11" s="122"/>
      <c r="D11" s="105" t="s">
        <v>185</v>
      </c>
      <c r="E11" s="123" t="s">
        <v>191</v>
      </c>
      <c r="F11" s="105" t="s">
        <v>186</v>
      </c>
    </row>
    <row r="12" spans="1:12" ht="16.5" customHeight="1" x14ac:dyDescent="0.25">
      <c r="A12" s="944" t="s">
        <v>187</v>
      </c>
      <c r="B12" s="945"/>
      <c r="C12" s="122"/>
      <c r="D12" s="118" t="str">
        <f>IF(TRIM([0]!Stm_SupportPeriodStart)="","",[0]!Stm_SupportPeriodStart)</f>
        <v/>
      </c>
      <c r="E12" s="124" t="s">
        <v>191</v>
      </c>
      <c r="F12" s="147" t="str">
        <f>IF(TRIM([0]!Stm_SupportPeriodEnd)="","",[0]!Stm_SupportPeriodEnd)</f>
        <v/>
      </c>
    </row>
    <row r="13" spans="1:12" ht="16.5" customHeight="1" x14ac:dyDescent="0.25">
      <c r="A13" s="125"/>
      <c r="B13" s="125"/>
      <c r="C13" s="126"/>
      <c r="D13" s="127"/>
      <c r="E13" s="128"/>
      <c r="F13" s="148"/>
    </row>
    <row r="14" spans="1:12" ht="16.5" customHeight="1" x14ac:dyDescent="0.25">
      <c r="A14" s="129"/>
      <c r="B14" s="130" t="s">
        <v>192</v>
      </c>
      <c r="C14" s="946" t="s">
        <v>193</v>
      </c>
      <c r="D14" s="947"/>
      <c r="E14" s="947"/>
      <c r="F14" s="948"/>
      <c r="G14" s="120"/>
    </row>
    <row r="15" spans="1:12" ht="13.5" customHeight="1" thickBot="1" x14ac:dyDescent="0.3"/>
    <row r="16" spans="1:12" ht="16.5" customHeight="1" x14ac:dyDescent="0.25">
      <c r="A16" s="949" t="s">
        <v>194</v>
      </c>
      <c r="B16" s="950"/>
      <c r="C16" s="950"/>
      <c r="D16" s="950"/>
      <c r="E16" s="950"/>
      <c r="F16" s="950"/>
      <c r="G16" s="950"/>
      <c r="H16" s="950"/>
      <c r="I16" s="950"/>
      <c r="J16" s="950"/>
      <c r="K16" s="950"/>
      <c r="L16" s="951"/>
    </row>
    <row r="17" spans="1:12" ht="27" customHeight="1" thickBot="1" x14ac:dyDescent="0.3">
      <c r="A17" s="939"/>
      <c r="B17" s="940"/>
      <c r="C17" s="940"/>
      <c r="D17" s="940"/>
      <c r="E17" s="940"/>
      <c r="F17" s="940"/>
      <c r="G17" s="940"/>
      <c r="H17" s="940"/>
      <c r="I17" s="940"/>
      <c r="J17" s="940"/>
      <c r="K17" s="940"/>
      <c r="L17" s="941"/>
    </row>
    <row r="18" spans="1:12" ht="12.75" customHeight="1" x14ac:dyDescent="0.25"/>
    <row r="19" spans="1:12" ht="12.75" customHeight="1" x14ac:dyDescent="0.25"/>
    <row r="20" spans="1:12" ht="12.75" customHeight="1" x14ac:dyDescent="0.25"/>
    <row r="21" spans="1:12" ht="12.75" customHeight="1" x14ac:dyDescent="0.25"/>
    <row r="22" spans="1:12" ht="12.75" customHeight="1" x14ac:dyDescent="0.25"/>
    <row r="23" spans="1:12" ht="12.75" customHeight="1" x14ac:dyDescent="0.25"/>
    <row r="24" spans="1:12" ht="12.75" customHeight="1" x14ac:dyDescent="0.25"/>
    <row r="25" spans="1:12" ht="12.75" customHeight="1" x14ac:dyDescent="0.25"/>
    <row r="26" spans="1:12" ht="12.75" customHeight="1" x14ac:dyDescent="0.25"/>
    <row r="27" spans="1:12" ht="12.75" customHeight="1" x14ac:dyDescent="0.25"/>
    <row r="28" spans="1:12" ht="12.75" customHeight="1" x14ac:dyDescent="0.25"/>
    <row r="29" spans="1:12" ht="12.75" customHeight="1" x14ac:dyDescent="0.25"/>
    <row r="30" spans="1:12" ht="12.75" customHeight="1" x14ac:dyDescent="0.25"/>
    <row r="31" spans="1:12" ht="12.75" customHeight="1" x14ac:dyDescent="0.25"/>
    <row r="32" spans="1:12" ht="12.75" customHeight="1" x14ac:dyDescent="0.25"/>
    <row r="33" spans="1:12" ht="12.75" hidden="1" customHeight="1" x14ac:dyDescent="0.25"/>
    <row r="34" spans="1:12" ht="12.75" hidden="1" customHeight="1" x14ac:dyDescent="0.25"/>
    <row r="35" spans="1:12" ht="12.75" hidden="1" customHeight="1" x14ac:dyDescent="0.25"/>
    <row r="36" spans="1:12" ht="12.75" hidden="1" customHeight="1" x14ac:dyDescent="0.25"/>
    <row r="37" spans="1:12" ht="12.75" hidden="1" customHeight="1" x14ac:dyDescent="0.25"/>
    <row r="38" spans="1:12" ht="12.75" hidden="1" customHeight="1" x14ac:dyDescent="0.25"/>
    <row r="39" spans="1:12" ht="12.75" hidden="1" customHeight="1" x14ac:dyDescent="0.25"/>
    <row r="40" spans="1:12" ht="12.75" hidden="1" customHeight="1" x14ac:dyDescent="0.25"/>
    <row r="41" spans="1:12" ht="12.75" hidden="1" customHeight="1" x14ac:dyDescent="0.25">
      <c r="A41">
        <v>255</v>
      </c>
      <c r="B41">
        <v>1023</v>
      </c>
      <c r="C41">
        <v>1</v>
      </c>
      <c r="D41">
        <v>1</v>
      </c>
      <c r="E41" t="s">
        <v>193</v>
      </c>
      <c r="F41" t="s">
        <v>195</v>
      </c>
      <c r="G41" t="s">
        <v>193</v>
      </c>
      <c r="H41" t="s">
        <v>196</v>
      </c>
    </row>
    <row r="42" spans="1:12" ht="20.25" hidden="1" customHeight="1" x14ac:dyDescent="0.4">
      <c r="A42" s="933" t="s">
        <v>197</v>
      </c>
      <c r="B42" s="934"/>
      <c r="C42" s="934"/>
      <c r="D42" s="934"/>
      <c r="E42" s="934"/>
      <c r="F42" s="934"/>
      <c r="G42" s="934"/>
      <c r="H42" s="934"/>
      <c r="I42" s="934"/>
      <c r="J42" s="934"/>
      <c r="K42" s="934"/>
      <c r="L42" s="935"/>
    </row>
    <row r="43" spans="1:12" ht="40.5" hidden="1" customHeight="1" x14ac:dyDescent="0.25">
      <c r="A43" s="131" t="s">
        <v>198</v>
      </c>
      <c r="B43" s="131" t="s">
        <v>199</v>
      </c>
      <c r="C43" s="131" t="s">
        <v>195</v>
      </c>
      <c r="D43" s="132" t="s">
        <v>200</v>
      </c>
      <c r="E43" s="133" t="s">
        <v>201</v>
      </c>
      <c r="F43" s="133" t="s">
        <v>202</v>
      </c>
      <c r="G43" s="133" t="s">
        <v>203</v>
      </c>
      <c r="H43" s="133" t="s">
        <v>204</v>
      </c>
      <c r="I43" s="134" t="s">
        <v>205</v>
      </c>
      <c r="J43" s="134" t="s">
        <v>206</v>
      </c>
      <c r="K43" s="135" t="s">
        <v>207</v>
      </c>
      <c r="L43" s="136" t="s">
        <v>208</v>
      </c>
    </row>
    <row r="44" spans="1:12" ht="12.75" hidden="1" customHeight="1" x14ac:dyDescent="0.25">
      <c r="A44" s="137"/>
      <c r="B44" s="137"/>
      <c r="C44" s="138"/>
      <c r="D44" s="139"/>
      <c r="E44" s="139"/>
      <c r="F44" s="139"/>
      <c r="G44" s="139"/>
      <c r="H44" s="139"/>
      <c r="I44" s="139"/>
      <c r="J44" s="139"/>
      <c r="K44" s="139"/>
      <c r="L44" s="139"/>
    </row>
    <row r="45" spans="1:12" ht="12.75" hidden="1" customHeight="1" x14ac:dyDescent="0.25">
      <c r="A45" s="140"/>
      <c r="B45" s="141" t="s">
        <v>209</v>
      </c>
      <c r="C45" s="138"/>
      <c r="D45" s="139"/>
      <c r="E45" s="139"/>
      <c r="F45" s="139"/>
      <c r="G45" s="139"/>
      <c r="H45" s="139"/>
      <c r="I45" s="139"/>
      <c r="J45" s="139"/>
      <c r="K45" s="139"/>
      <c r="L45" s="142"/>
    </row>
    <row r="46" spans="1:12" ht="12.75" hidden="1" customHeight="1" x14ac:dyDescent="0.25"/>
    <row r="47" spans="1:12" ht="12.75" hidden="1" customHeight="1" x14ac:dyDescent="0.25">
      <c r="A47" s="140"/>
      <c r="B47" s="141" t="s">
        <v>210</v>
      </c>
      <c r="C47" s="143"/>
      <c r="D47" s="139"/>
      <c r="E47" s="139"/>
      <c r="F47" s="139"/>
      <c r="G47" s="139"/>
      <c r="H47" s="139"/>
      <c r="I47" s="139"/>
      <c r="J47" s="139"/>
      <c r="K47" s="139"/>
      <c r="L47" s="142"/>
    </row>
    <row r="48" spans="1:12" ht="20.25" customHeight="1" x14ac:dyDescent="0.4">
      <c r="A48" s="933" t="s">
        <v>211</v>
      </c>
      <c r="B48" s="934"/>
      <c r="C48" s="934"/>
      <c r="D48" s="934"/>
      <c r="E48" s="934"/>
      <c r="F48" s="934"/>
      <c r="G48" s="934"/>
      <c r="H48" s="934"/>
      <c r="I48" s="934"/>
      <c r="J48" s="934"/>
      <c r="K48" s="934"/>
      <c r="L48" s="935"/>
    </row>
    <row r="49" spans="1:12" ht="40.5" customHeight="1" x14ac:dyDescent="0.25">
      <c r="A49" s="131" t="s">
        <v>198</v>
      </c>
      <c r="B49" s="131" t="s">
        <v>199</v>
      </c>
      <c r="C49" s="131" t="s">
        <v>195</v>
      </c>
      <c r="D49" s="132" t="s">
        <v>200</v>
      </c>
      <c r="E49" s="133" t="s">
        <v>201</v>
      </c>
      <c r="F49" s="133" t="s">
        <v>202</v>
      </c>
      <c r="G49" s="133" t="s">
        <v>203</v>
      </c>
      <c r="H49" s="133" t="s">
        <v>204</v>
      </c>
      <c r="I49" s="134" t="s">
        <v>205</v>
      </c>
      <c r="J49" s="134" t="s">
        <v>206</v>
      </c>
      <c r="K49" s="135" t="s">
        <v>207</v>
      </c>
      <c r="L49" s="136" t="s">
        <v>208</v>
      </c>
    </row>
    <row r="50" spans="1:12" ht="12.75" customHeight="1" x14ac:dyDescent="0.25">
      <c r="A50" s="140"/>
      <c r="B50" s="141" t="s">
        <v>209</v>
      </c>
      <c r="C50" s="138"/>
      <c r="D50" s="139"/>
      <c r="E50" s="139"/>
      <c r="F50" s="139"/>
      <c r="G50" s="139"/>
      <c r="H50" s="139"/>
      <c r="I50" s="139"/>
      <c r="J50" s="139"/>
      <c r="K50" s="139"/>
      <c r="L50" s="142"/>
    </row>
    <row r="51" spans="1:12" ht="12.75" customHeight="1" x14ac:dyDescent="0.25"/>
    <row r="52" spans="1:12" ht="20.25" customHeight="1" x14ac:dyDescent="0.4">
      <c r="A52" s="933" t="s">
        <v>197</v>
      </c>
      <c r="B52" s="934"/>
      <c r="C52" s="934"/>
      <c r="D52" s="934"/>
      <c r="E52" s="934"/>
      <c r="F52" s="934"/>
      <c r="G52" s="934"/>
      <c r="H52" s="934"/>
      <c r="I52" s="934"/>
      <c r="J52" s="934"/>
      <c r="K52" s="934"/>
      <c r="L52" s="935"/>
    </row>
    <row r="53" spans="1:12" ht="40.5" customHeight="1" x14ac:dyDescent="0.25">
      <c r="A53" s="131" t="s">
        <v>198</v>
      </c>
      <c r="B53" s="131" t="s">
        <v>199</v>
      </c>
      <c r="C53" s="131" t="s">
        <v>195</v>
      </c>
      <c r="D53" s="132" t="s">
        <v>200</v>
      </c>
      <c r="E53" s="133" t="s">
        <v>201</v>
      </c>
      <c r="F53" s="133" t="s">
        <v>202</v>
      </c>
      <c r="G53" s="133" t="s">
        <v>203</v>
      </c>
      <c r="H53" s="133" t="s">
        <v>204</v>
      </c>
      <c r="I53" s="134" t="s">
        <v>205</v>
      </c>
      <c r="J53" s="134" t="s">
        <v>206</v>
      </c>
      <c r="K53" s="135" t="s">
        <v>207</v>
      </c>
      <c r="L53" s="136" t="s">
        <v>208</v>
      </c>
    </row>
    <row r="54" spans="1:12" x14ac:dyDescent="0.25">
      <c r="A54" s="140"/>
      <c r="B54" s="141" t="s">
        <v>210</v>
      </c>
      <c r="C54" s="143"/>
      <c r="D54" s="139"/>
      <c r="E54" s="139"/>
      <c r="F54" s="139"/>
      <c r="G54" s="139"/>
      <c r="H54" s="139"/>
      <c r="I54" s="139"/>
      <c r="J54" s="139"/>
      <c r="K54" s="139"/>
      <c r="L54" s="142"/>
    </row>
  </sheetData>
  <sheetProtection password="C749" sheet="1" objects="1" scenarios="1"/>
  <mergeCells count="17">
    <mergeCell ref="A48:L48"/>
    <mergeCell ref="A52:L52"/>
    <mergeCell ref="A9:B9"/>
    <mergeCell ref="C9:F9"/>
    <mergeCell ref="A17:L17"/>
    <mergeCell ref="A42:L42"/>
    <mergeCell ref="A11:B11"/>
    <mergeCell ref="A12:B12"/>
    <mergeCell ref="C14:F14"/>
    <mergeCell ref="A16:L16"/>
    <mergeCell ref="A7:B7"/>
    <mergeCell ref="C7:F7"/>
    <mergeCell ref="A1:L1"/>
    <mergeCell ref="A3:B3"/>
    <mergeCell ref="C3:F3"/>
    <mergeCell ref="A5:B5"/>
    <mergeCell ref="C5:F5"/>
  </mergeCells>
  <phoneticPr fontId="0" type="noConversion"/>
  <dataValidations count="1">
    <dataValidation type="list" allowBlank="1" showInputMessage="1" showErrorMessage="1" sqref="C14:F14">
      <formula1>"Fördergegenstand,Teilprojekt,Codierung / Fördergegenstand"</formula1>
    </dataValidation>
  </dataValidations>
  <pageMargins left="0.78740157499999996" right="0.78740157499999996" top="0.984251969" bottom="0.984251969" header="0.4921259845" footer="0.4921259845"/>
  <pageSetup paperSize="9" orientation="portrait" r:id="rId1"/>
  <headerFooter alignWithMargins="0">
    <oddFooter>&amp;LÜbersicht&amp;CVersion 13b / Juni 2021&amp;RSeite &amp;P von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2529" r:id="rId4" name="Button_CreateInvestSheet">
              <controlPr defaultSize="0" print="0" autoFill="0" autoPict="0" macro="[0]!Button_CreateInvestSheet_OnClick">
                <anchor moveWithCells="1">
                  <from>
                    <xdr:col>0</xdr:col>
                    <xdr:colOff>60960</xdr:colOff>
                    <xdr:row>22</xdr:row>
                    <xdr:rowOff>0</xdr:rowOff>
                  </from>
                  <to>
                    <xdr:col>1</xdr:col>
                    <xdr:colOff>137160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0" r:id="rId5" name="Button_CreateMaterialSheet">
              <controlPr defaultSize="0" print="0" autoFill="0" autoPict="0" macro="[0]!Button_CreateMaterialSheet_OnClick">
                <anchor moveWithCells="1">
                  <from>
                    <xdr:col>1</xdr:col>
                    <xdr:colOff>342900</xdr:colOff>
                    <xdr:row>22</xdr:row>
                    <xdr:rowOff>0</xdr:rowOff>
                  </from>
                  <to>
                    <xdr:col>3</xdr:col>
                    <xdr:colOff>594360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1" r:id="rId6" name="Button_CreateInKindContribSheet">
              <controlPr defaultSize="0" print="0" autoFill="0" autoPict="0" macro="[0]!Button_CreateInKindContribSheet_OnClick">
                <anchor moveWithCells="1">
                  <from>
                    <xdr:col>5</xdr:col>
                    <xdr:colOff>22860</xdr:colOff>
                    <xdr:row>22</xdr:row>
                    <xdr:rowOff>0</xdr:rowOff>
                  </from>
                  <to>
                    <xdr:col>11</xdr:col>
                    <xdr:colOff>723900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2" r:id="rId7" name="Button_CreateLabourSheet">
              <controlPr defaultSize="0" print="0" autoFill="0" autoPict="0" macro="[0]!Button_CreateLabourSheet_OnClick">
                <anchor moveWithCells="1">
                  <from>
                    <xdr:col>1</xdr:col>
                    <xdr:colOff>342900</xdr:colOff>
                    <xdr:row>27</xdr:row>
                    <xdr:rowOff>7620</xdr:rowOff>
                  </from>
                  <to>
                    <xdr:col>3</xdr:col>
                    <xdr:colOff>594360</xdr:colOff>
                    <xdr:row>31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3" r:id="rId8" name="Button_UnlockAll">
              <controlPr defaultSize="0" print="0" autoFill="0" autoPict="0" macro="[0]!GeneralCode.UnprotectAllSheets">
                <anchor moveWithCells="1">
                  <from>
                    <xdr:col>0</xdr:col>
                    <xdr:colOff>906780</xdr:colOff>
                    <xdr:row>27</xdr:row>
                    <xdr:rowOff>0</xdr:rowOff>
                  </from>
                  <to>
                    <xdr:col>1</xdr:col>
                    <xdr:colOff>982980</xdr:colOff>
                    <xdr:row>29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4" r:id="rId9" name="Button_LockAll">
              <controlPr defaultSize="0" print="0" autoFill="0" autoPict="0" macro="[0]!PaymAppl_ProtectAllSheets">
                <anchor moveWithCells="1">
                  <from>
                    <xdr:col>1</xdr:col>
                    <xdr:colOff>1196340</xdr:colOff>
                    <xdr:row>27</xdr:row>
                    <xdr:rowOff>0</xdr:rowOff>
                  </from>
                  <to>
                    <xdr:col>5</xdr:col>
                    <xdr:colOff>662940</xdr:colOff>
                    <xdr:row>29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5" r:id="rId10" name="Button_EraseAll">
              <controlPr defaultSize="0" print="0" autoFill="0" autoPict="0" macro="[0]!Button_EraseAll_OnClick">
                <anchor moveWithCells="1">
                  <from>
                    <xdr:col>0</xdr:col>
                    <xdr:colOff>899160</xdr:colOff>
                    <xdr:row>18</xdr:row>
                    <xdr:rowOff>0</xdr:rowOff>
                  </from>
                  <to>
                    <xdr:col>1</xdr:col>
                    <xdr:colOff>998220</xdr:colOff>
                    <xdr:row>21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6" r:id="rId11" name="Button_ModeApplication">
              <controlPr defaultSize="0" print="0" autoFill="0" autoPict="0" macro="[0]!Summary_ModeSelect_Application">
                <anchor moveWithCells="1">
                  <from>
                    <xdr:col>0</xdr:col>
                    <xdr:colOff>899160</xdr:colOff>
                    <xdr:row>16</xdr:row>
                    <xdr:rowOff>38100</xdr:rowOff>
                  </from>
                  <to>
                    <xdr:col>1</xdr:col>
                    <xdr:colOff>281940</xdr:colOff>
                    <xdr:row>16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7" r:id="rId12" name="Button_ModeVWK">
              <controlPr defaultSize="0" print="0" autoFill="0" autoPict="0" macro="[0]!Summary_ModeSelect_VWK">
                <anchor moveWithCells="1">
                  <from>
                    <xdr:col>1</xdr:col>
                    <xdr:colOff>701040</xdr:colOff>
                    <xdr:row>16</xdr:row>
                    <xdr:rowOff>38100</xdr:rowOff>
                  </from>
                  <to>
                    <xdr:col>3</xdr:col>
                    <xdr:colOff>236220</xdr:colOff>
                    <xdr:row>16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8" r:id="rId13" name="Button_ModeVOK">
              <controlPr defaultSize="0" print="0" autoFill="0" autoPict="0" macro="[0]!Summary_ModeSelect_VOK">
                <anchor moveWithCells="1">
                  <from>
                    <xdr:col>3</xdr:col>
                    <xdr:colOff>662940</xdr:colOff>
                    <xdr:row>16</xdr:row>
                    <xdr:rowOff>38100</xdr:rowOff>
                  </from>
                  <to>
                    <xdr:col>5</xdr:col>
                    <xdr:colOff>670560</xdr:colOff>
                    <xdr:row>16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9" r:id="rId14" name="Button_CreateStdCostSheet">
              <controlPr defaultSize="0" print="0" autoFill="0" autoPict="0" macro="[0]!Button_CreateStdCostSheet_OnClick">
                <anchor moveWithCells="1">
                  <from>
                    <xdr:col>0</xdr:col>
                    <xdr:colOff>60960</xdr:colOff>
                    <xdr:row>27</xdr:row>
                    <xdr:rowOff>7620</xdr:rowOff>
                  </from>
                  <to>
                    <xdr:col>1</xdr:col>
                    <xdr:colOff>137160</xdr:colOff>
                    <xdr:row>31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0" r:id="rId15" name="Button_CreateScratchPadSheet">
              <controlPr defaultSize="0" print="0" autoFill="0" autoPict="0" macro="[0]!Button_CreateScratchPadSheet_OnClick">
                <anchor moveWithCells="1">
                  <from>
                    <xdr:col>5</xdr:col>
                    <xdr:colOff>22860</xdr:colOff>
                    <xdr:row>27</xdr:row>
                    <xdr:rowOff>7620</xdr:rowOff>
                  </from>
                  <to>
                    <xdr:col>11</xdr:col>
                    <xdr:colOff>723900</xdr:colOff>
                    <xdr:row>31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1" r:id="rId16" name="Button_UpdateSummary">
              <controlPr defaultSize="0" print="0" autoFill="0" autoPict="0" macro="[0]!Button_SummaryUpdate">
                <anchor moveWithCells="1">
                  <from>
                    <xdr:col>1</xdr:col>
                    <xdr:colOff>1203960</xdr:colOff>
                    <xdr:row>18</xdr:row>
                    <xdr:rowOff>0</xdr:rowOff>
                  </from>
                  <to>
                    <xdr:col>5</xdr:col>
                    <xdr:colOff>670560</xdr:colOff>
                    <xdr:row>21</xdr:row>
                    <xdr:rowOff>15240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Übersicht">
    <pageSetUpPr autoPageBreaks="0"/>
  </sheetPr>
  <dimension ref="A1:L47"/>
  <sheetViews>
    <sheetView showGridLines="0" workbookViewId="0">
      <selection activeCell="C12" sqref="C12"/>
    </sheetView>
  </sheetViews>
  <sheetFormatPr baseColWidth="10" defaultRowHeight="13.2" x14ac:dyDescent="0.25"/>
  <cols>
    <col min="1" max="1" width="25.6640625" customWidth="1"/>
    <col min="2" max="2" width="22.88671875" customWidth="1"/>
    <col min="3" max="3" width="16.44140625" customWidth="1"/>
    <col min="4" max="6" width="14.33203125" customWidth="1"/>
    <col min="7" max="10" width="14.33203125" hidden="1" customWidth="1"/>
    <col min="11" max="11" width="15" hidden="1" customWidth="1"/>
    <col min="12" max="12" width="14.33203125" customWidth="1"/>
  </cols>
  <sheetData>
    <row r="1" spans="1:12" ht="35.25" customHeight="1" x14ac:dyDescent="0.25">
      <c r="A1" s="929" t="s">
        <v>190</v>
      </c>
      <c r="B1" s="929"/>
      <c r="C1" s="929"/>
      <c r="D1" s="929"/>
      <c r="E1" s="929"/>
      <c r="F1" s="929"/>
      <c r="G1" s="929"/>
      <c r="H1" s="929"/>
      <c r="I1" s="929"/>
      <c r="J1" s="929"/>
      <c r="K1" s="929"/>
      <c r="L1" s="929"/>
    </row>
    <row r="2" spans="1:12" ht="12.75" customHeight="1" x14ac:dyDescent="0.25">
      <c r="H2" s="119"/>
      <c r="L2" s="97" t="s">
        <v>83</v>
      </c>
    </row>
    <row r="3" spans="1:12" ht="16.5" customHeight="1" x14ac:dyDescent="0.25">
      <c r="A3" s="924" t="s">
        <v>180</v>
      </c>
      <c r="B3" s="925"/>
      <c r="C3" s="930" t="str">
        <f>TRIM(Stm_ApplicantID)</f>
        <v/>
      </c>
      <c r="D3" s="931"/>
      <c r="E3" s="931"/>
      <c r="F3" s="932"/>
      <c r="G3" s="120"/>
    </row>
    <row r="4" spans="1:12" ht="12.75" customHeight="1" x14ac:dyDescent="0.25">
      <c r="A4" s="144"/>
      <c r="B4" s="144"/>
      <c r="C4" s="144"/>
      <c r="D4" s="145"/>
      <c r="E4" s="121"/>
      <c r="F4" s="121"/>
    </row>
    <row r="5" spans="1:12" ht="16.5" customHeight="1" x14ac:dyDescent="0.25">
      <c r="A5" s="924" t="s">
        <v>181</v>
      </c>
      <c r="B5" s="925"/>
      <c r="C5" s="926" t="str">
        <f>TRIM(Stm_ApplicantName)</f>
        <v/>
      </c>
      <c r="D5" s="927"/>
      <c r="E5" s="927"/>
      <c r="F5" s="928"/>
      <c r="G5" s="120"/>
    </row>
    <row r="6" spans="1:12" ht="12.75" customHeight="1" x14ac:dyDescent="0.25">
      <c r="A6" s="144"/>
      <c r="B6" s="144"/>
      <c r="C6" s="146"/>
      <c r="D6" s="146"/>
      <c r="E6" s="121"/>
      <c r="F6" s="121"/>
    </row>
    <row r="7" spans="1:12" ht="16.5" customHeight="1" x14ac:dyDescent="0.25">
      <c r="A7" s="924" t="s">
        <v>182</v>
      </c>
      <c r="B7" s="925"/>
      <c r="C7" s="926" t="str">
        <f>TRIM(Stm_ApplicationID)</f>
        <v/>
      </c>
      <c r="D7" s="927"/>
      <c r="E7" s="927"/>
      <c r="F7" s="928"/>
      <c r="G7" s="120"/>
    </row>
    <row r="8" spans="1:12" ht="12.75" customHeight="1" x14ac:dyDescent="0.25">
      <c r="A8" s="144"/>
      <c r="B8" s="144"/>
      <c r="C8" s="146"/>
      <c r="D8" s="146"/>
      <c r="E8" s="121"/>
      <c r="F8" s="121"/>
    </row>
    <row r="9" spans="1:12" ht="16.5" customHeight="1" x14ac:dyDescent="0.25">
      <c r="A9" s="924" t="s">
        <v>183</v>
      </c>
      <c r="B9" s="925"/>
      <c r="C9" s="936" t="str">
        <f>Stm_TaxDeduct</f>
        <v>Nein</v>
      </c>
      <c r="D9" s="937"/>
      <c r="E9" s="937"/>
      <c r="F9" s="938"/>
      <c r="G9" s="120"/>
    </row>
    <row r="10" spans="1:12" ht="12.75" customHeight="1" x14ac:dyDescent="0.25">
      <c r="A10" s="144"/>
      <c r="B10" s="144"/>
      <c r="C10" s="144"/>
      <c r="D10" s="144"/>
    </row>
    <row r="11" spans="1:12" ht="16.5" customHeight="1" x14ac:dyDescent="0.25">
      <c r="A11" s="942" t="s">
        <v>184</v>
      </c>
      <c r="B11" s="943"/>
      <c r="C11" s="122"/>
      <c r="D11" s="105" t="s">
        <v>185</v>
      </c>
      <c r="E11" s="123" t="s">
        <v>191</v>
      </c>
      <c r="F11" s="105" t="s">
        <v>186</v>
      </c>
    </row>
    <row r="12" spans="1:12" ht="16.5" customHeight="1" x14ac:dyDescent="0.25">
      <c r="A12" s="944" t="s">
        <v>187</v>
      </c>
      <c r="B12" s="945"/>
      <c r="C12" s="122"/>
      <c r="D12" s="118" t="str">
        <f>IF(TRIM(Stm_SupportPeriodStart)="","",Stm_SupportPeriodStart)</f>
        <v/>
      </c>
      <c r="E12" s="124" t="s">
        <v>191</v>
      </c>
      <c r="F12" s="147" t="str">
        <f>IF(TRIM(Stm_SupportPeriodEnd)="","",Stm_SupportPeriodEnd)</f>
        <v/>
      </c>
    </row>
    <row r="13" spans="1:12" ht="16.5" customHeight="1" x14ac:dyDescent="0.25">
      <c r="A13" s="125"/>
      <c r="B13" s="125"/>
      <c r="C13" s="126"/>
      <c r="D13" s="127"/>
      <c r="E13" s="128"/>
      <c r="F13" s="148"/>
    </row>
    <row r="14" spans="1:12" ht="16.5" customHeight="1" x14ac:dyDescent="0.25">
      <c r="A14" s="129"/>
      <c r="B14" s="130" t="s">
        <v>192</v>
      </c>
      <c r="C14" s="946" t="s">
        <v>195</v>
      </c>
      <c r="D14" s="947"/>
      <c r="E14" s="947"/>
      <c r="F14" s="948"/>
      <c r="G14" s="120"/>
    </row>
    <row r="15" spans="1:12" ht="13.5" customHeight="1" thickBot="1" x14ac:dyDescent="0.3"/>
    <row r="16" spans="1:12" ht="16.5" customHeight="1" x14ac:dyDescent="0.25">
      <c r="A16" s="949" t="s">
        <v>194</v>
      </c>
      <c r="B16" s="950"/>
      <c r="C16" s="950"/>
      <c r="D16" s="950"/>
      <c r="E16" s="950"/>
      <c r="F16" s="950"/>
      <c r="G16" s="950"/>
      <c r="H16" s="950"/>
      <c r="I16" s="950"/>
      <c r="J16" s="950"/>
      <c r="K16" s="950"/>
      <c r="L16" s="951"/>
    </row>
    <row r="17" spans="1:12" ht="27" customHeight="1" thickBot="1" x14ac:dyDescent="0.3">
      <c r="A17" s="939"/>
      <c r="B17" s="940"/>
      <c r="C17" s="940"/>
      <c r="D17" s="940"/>
      <c r="E17" s="940"/>
      <c r="F17" s="940"/>
      <c r="G17" s="940"/>
      <c r="H17" s="940"/>
      <c r="I17" s="940"/>
      <c r="J17" s="940"/>
      <c r="K17" s="940"/>
      <c r="L17" s="941"/>
    </row>
    <row r="18" spans="1:12" ht="12.75" customHeight="1" x14ac:dyDescent="0.25"/>
    <row r="19" spans="1:12" ht="12.75" customHeight="1" x14ac:dyDescent="0.25"/>
    <row r="20" spans="1:12" ht="12.75" customHeight="1" x14ac:dyDescent="0.25"/>
    <row r="21" spans="1:12" ht="12.75" customHeight="1" x14ac:dyDescent="0.25"/>
    <row r="22" spans="1:12" ht="12.75" customHeight="1" x14ac:dyDescent="0.25"/>
    <row r="23" spans="1:12" ht="12.75" customHeight="1" x14ac:dyDescent="0.25"/>
    <row r="24" spans="1:12" ht="12.75" customHeight="1" x14ac:dyDescent="0.25"/>
    <row r="25" spans="1:12" ht="12.75" customHeight="1" x14ac:dyDescent="0.25"/>
    <row r="26" spans="1:12" ht="12.75" customHeight="1" x14ac:dyDescent="0.25"/>
    <row r="27" spans="1:12" ht="12.75" customHeight="1" x14ac:dyDescent="0.25"/>
    <row r="28" spans="1:12" ht="12.75" hidden="1" customHeight="1" x14ac:dyDescent="0.25"/>
    <row r="29" spans="1:12" ht="12.75" hidden="1" customHeight="1" x14ac:dyDescent="0.25"/>
    <row r="30" spans="1:12" ht="12.75" hidden="1" customHeight="1" x14ac:dyDescent="0.25"/>
    <row r="31" spans="1:12" ht="12.75" hidden="1" customHeight="1" x14ac:dyDescent="0.25"/>
    <row r="32" spans="1:12" ht="12.75" hidden="1" customHeight="1" x14ac:dyDescent="0.25"/>
    <row r="33" spans="1:12" ht="12.75" hidden="1" customHeight="1" x14ac:dyDescent="0.25"/>
    <row r="34" spans="1:12" ht="12.75" hidden="1" customHeight="1" x14ac:dyDescent="0.25"/>
    <row r="35" spans="1:12" ht="12.75" hidden="1" customHeight="1" x14ac:dyDescent="0.25"/>
    <row r="36" spans="1:12" ht="12.75" hidden="1" customHeight="1" x14ac:dyDescent="0.25"/>
    <row r="37" spans="1:12" ht="12.75" hidden="1" customHeight="1" x14ac:dyDescent="0.25"/>
    <row r="38" spans="1:12" ht="12.75" hidden="1" customHeight="1" x14ac:dyDescent="0.25"/>
    <row r="39" spans="1:12" ht="12.75" hidden="1" customHeight="1" x14ac:dyDescent="0.25"/>
    <row r="40" spans="1:12" ht="12.75" hidden="1" customHeight="1" x14ac:dyDescent="0.25"/>
    <row r="41" spans="1:12" ht="12.75" hidden="1" customHeight="1" x14ac:dyDescent="0.25">
      <c r="A41">
        <v>31</v>
      </c>
      <c r="B41">
        <v>1023</v>
      </c>
      <c r="C41">
        <v>1</v>
      </c>
      <c r="D41">
        <v>1</v>
      </c>
      <c r="F41" t="s">
        <v>195</v>
      </c>
      <c r="G41" t="s">
        <v>193</v>
      </c>
      <c r="H41" t="s">
        <v>196</v>
      </c>
    </row>
    <row r="42" spans="1:12" ht="20.25" customHeight="1" x14ac:dyDescent="0.4">
      <c r="A42" s="933" t="s">
        <v>197</v>
      </c>
      <c r="B42" s="934"/>
      <c r="C42" s="934"/>
      <c r="D42" s="934"/>
      <c r="E42" s="934"/>
      <c r="F42" s="934"/>
      <c r="G42" s="934"/>
      <c r="H42" s="934"/>
      <c r="I42" s="934"/>
      <c r="J42" s="934"/>
      <c r="K42" s="934"/>
      <c r="L42" s="935"/>
    </row>
    <row r="43" spans="1:12" ht="40.5" customHeight="1" x14ac:dyDescent="0.25">
      <c r="A43" s="131" t="s">
        <v>198</v>
      </c>
      <c r="B43" s="131" t="s">
        <v>199</v>
      </c>
      <c r="C43" s="131" t="s">
        <v>195</v>
      </c>
      <c r="D43" s="132" t="s">
        <v>200</v>
      </c>
      <c r="E43" s="133" t="s">
        <v>201</v>
      </c>
      <c r="F43" s="133" t="s">
        <v>202</v>
      </c>
      <c r="G43" s="133" t="s">
        <v>203</v>
      </c>
      <c r="H43" s="133" t="s">
        <v>204</v>
      </c>
      <c r="I43" s="134" t="s">
        <v>205</v>
      </c>
      <c r="J43" s="134" t="s">
        <v>206</v>
      </c>
      <c r="K43" s="135" t="s">
        <v>207</v>
      </c>
      <c r="L43" s="136" t="s">
        <v>208</v>
      </c>
    </row>
    <row r="44" spans="1:12" ht="12.75" customHeight="1" x14ac:dyDescent="0.25">
      <c r="A44" s="137"/>
      <c r="B44" s="137"/>
      <c r="C44" s="138"/>
      <c r="D44" s="139"/>
      <c r="E44" s="139"/>
      <c r="F44" s="139"/>
      <c r="G44" s="139"/>
      <c r="H44" s="139"/>
      <c r="I44" s="139"/>
      <c r="J44" s="139"/>
      <c r="K44" s="139"/>
      <c r="L44" s="139"/>
    </row>
    <row r="45" spans="1:12" ht="12.75" customHeight="1" x14ac:dyDescent="0.25">
      <c r="A45" s="140"/>
      <c r="B45" s="141" t="s">
        <v>209</v>
      </c>
      <c r="C45" s="138"/>
      <c r="D45" s="139"/>
      <c r="E45" s="139"/>
      <c r="F45" s="139"/>
      <c r="G45" s="139"/>
      <c r="H45" s="139"/>
      <c r="I45" s="139"/>
      <c r="J45" s="139"/>
      <c r="K45" s="139"/>
      <c r="L45" s="142"/>
    </row>
    <row r="46" spans="1:12" ht="12.75" customHeight="1" x14ac:dyDescent="0.25"/>
    <row r="47" spans="1:12" ht="12.75" customHeight="1" x14ac:dyDescent="0.25">
      <c r="A47" s="140"/>
      <c r="B47" s="141" t="s">
        <v>210</v>
      </c>
      <c r="C47" s="143"/>
      <c r="D47" s="139"/>
      <c r="E47" s="139"/>
      <c r="F47" s="139"/>
      <c r="G47" s="139"/>
      <c r="H47" s="139"/>
      <c r="I47" s="139"/>
      <c r="J47" s="139"/>
      <c r="K47" s="139"/>
      <c r="L47" s="142"/>
    </row>
  </sheetData>
  <sheetProtection password="C749" sheet="1" objects="1" scenarios="1"/>
  <mergeCells count="15">
    <mergeCell ref="A7:B7"/>
    <mergeCell ref="C7:F7"/>
    <mergeCell ref="A1:L1"/>
    <mergeCell ref="A3:B3"/>
    <mergeCell ref="C3:F3"/>
    <mergeCell ref="A5:B5"/>
    <mergeCell ref="C5:F5"/>
    <mergeCell ref="A9:B9"/>
    <mergeCell ref="C9:F9"/>
    <mergeCell ref="A17:L17"/>
    <mergeCell ref="A42:L42"/>
    <mergeCell ref="A11:B11"/>
    <mergeCell ref="A12:B12"/>
    <mergeCell ref="C14:F14"/>
    <mergeCell ref="A16:L16"/>
  </mergeCells>
  <phoneticPr fontId="0" type="noConversion"/>
  <dataValidations count="1">
    <dataValidation type="list" allowBlank="1" showInputMessage="1" showErrorMessage="1" sqref="C14:F14">
      <formula1>"Fördergegenstand,Teilprojekt,Codierung / Fördergegenstand"</formula1>
    </dataValidation>
  </dataValidations>
  <pageMargins left="0.78740157499999996" right="0.78740157499999996" top="0.984251969" bottom="0.984251969" header="0.4921259845" footer="0.4921259845"/>
  <pageSetup paperSize="9" orientation="portrait" r:id="rId1"/>
  <headerFooter alignWithMargins="0">
    <oddFooter>&amp;LÜbersicht&amp;CVersion 13b / Juni 2021&amp;RSeite &amp;P von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Button_CreateInvestSheet">
              <controlPr defaultSize="0" print="0" autoFill="0" autoPict="0" macro="[0]!Button_CreateInvestSheet_OnClick">
                <anchor moveWithCells="1">
                  <from>
                    <xdr:col>0</xdr:col>
                    <xdr:colOff>60960</xdr:colOff>
                    <xdr:row>22</xdr:row>
                    <xdr:rowOff>0</xdr:rowOff>
                  </from>
                  <to>
                    <xdr:col>1</xdr:col>
                    <xdr:colOff>137160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Button_CreateMaterialSheet">
              <controlPr defaultSize="0" print="0" autoFill="0" autoPict="0" macro="[0]!Button_CreateMaterialSheet_OnClick">
                <anchor moveWithCells="1">
                  <from>
                    <xdr:col>1</xdr:col>
                    <xdr:colOff>342900</xdr:colOff>
                    <xdr:row>22</xdr:row>
                    <xdr:rowOff>0</xdr:rowOff>
                  </from>
                  <to>
                    <xdr:col>2</xdr:col>
                    <xdr:colOff>594360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Button_CreateInKindContribSheet">
              <controlPr defaultSize="0" print="0" autoFill="0" autoPict="0" macro="[0]!Button_CreateInKindContribSheet_OnClick">
                <anchor moveWithCells="1">
                  <from>
                    <xdr:col>2</xdr:col>
                    <xdr:colOff>807720</xdr:colOff>
                    <xdr:row>22</xdr:row>
                    <xdr:rowOff>0</xdr:rowOff>
                  </from>
                  <to>
                    <xdr:col>4</xdr:col>
                    <xdr:colOff>601980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7" name="Button_CreateLabourSheet">
              <controlPr defaultSize="0" print="0" autoFill="0" autoPict="0" macro="[0]!Button_CreateLabourSheet_OnClick">
                <anchor moveWithCells="1">
                  <from>
                    <xdr:col>1</xdr:col>
                    <xdr:colOff>1196340</xdr:colOff>
                    <xdr:row>27</xdr:row>
                    <xdr:rowOff>0</xdr:rowOff>
                  </from>
                  <to>
                    <xdr:col>3</xdr:col>
                    <xdr:colOff>541020</xdr:colOff>
                    <xdr:row>42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8" name="Button_UnlockAll">
              <controlPr defaultSize="0" print="0" autoFill="0" autoPict="0" macro="[0]!GeneralCode.UnprotectAllSheets">
                <anchor moveWithCells="1">
                  <from>
                    <xdr:col>0</xdr:col>
                    <xdr:colOff>906780</xdr:colOff>
                    <xdr:row>27</xdr:row>
                    <xdr:rowOff>0</xdr:rowOff>
                  </from>
                  <to>
                    <xdr:col>1</xdr:col>
                    <xdr:colOff>982980</xdr:colOff>
                    <xdr:row>42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9" name="Button_LockAll">
              <controlPr defaultSize="0" print="0" autoFill="0" autoPict="0" macro="[0]!PaymAppl_ProtectAllSheets">
                <anchor moveWithCells="1">
                  <from>
                    <xdr:col>1</xdr:col>
                    <xdr:colOff>1196340</xdr:colOff>
                    <xdr:row>27</xdr:row>
                    <xdr:rowOff>0</xdr:rowOff>
                  </from>
                  <to>
                    <xdr:col>3</xdr:col>
                    <xdr:colOff>541020</xdr:colOff>
                    <xdr:row>42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10" name="Button_EraseAll">
              <controlPr defaultSize="0" print="0" autoFill="0" autoPict="0" macro="[0]!Button_EraseAll_OnClick">
                <anchor moveWithCells="1">
                  <from>
                    <xdr:col>1</xdr:col>
                    <xdr:colOff>1188720</xdr:colOff>
                    <xdr:row>18</xdr:row>
                    <xdr:rowOff>0</xdr:rowOff>
                  </from>
                  <to>
                    <xdr:col>3</xdr:col>
                    <xdr:colOff>533400</xdr:colOff>
                    <xdr:row>21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11" name="Button_ModeApplication">
              <controlPr defaultSize="0" print="0" autoFill="0" autoPict="0" macro="[0]!Summary_ModeSelect_Application">
                <anchor moveWithCells="1">
                  <from>
                    <xdr:col>1</xdr:col>
                    <xdr:colOff>320040</xdr:colOff>
                    <xdr:row>16</xdr:row>
                    <xdr:rowOff>38100</xdr:rowOff>
                  </from>
                  <to>
                    <xdr:col>1</xdr:col>
                    <xdr:colOff>1112520</xdr:colOff>
                    <xdr:row>16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12" name="Button_ModeVWK">
              <controlPr defaultSize="0" print="0" autoFill="0" autoPict="0" macro="[0]!Summary_ModeSelect_VWK">
                <anchor moveWithCells="1">
                  <from>
                    <xdr:col>2</xdr:col>
                    <xdr:colOff>281940</xdr:colOff>
                    <xdr:row>16</xdr:row>
                    <xdr:rowOff>38100</xdr:rowOff>
                  </from>
                  <to>
                    <xdr:col>3</xdr:col>
                    <xdr:colOff>175260</xdr:colOff>
                    <xdr:row>16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13" name="Button_ModeVOK">
              <controlPr defaultSize="0" print="0" autoFill="0" autoPict="0" macro="[0]!Summary_ModeSelect_VOK">
                <anchor moveWithCells="1">
                  <from>
                    <xdr:col>3</xdr:col>
                    <xdr:colOff>594360</xdr:colOff>
                    <xdr:row>16</xdr:row>
                    <xdr:rowOff>38100</xdr:rowOff>
                  </from>
                  <to>
                    <xdr:col>4</xdr:col>
                    <xdr:colOff>601980</xdr:colOff>
                    <xdr:row>16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14" name="Button_CreateStdCostSheet">
              <controlPr defaultSize="0" print="0" autoFill="0" autoPict="0" macro="[0]!Button_CreateStdCostSheet_OnClick">
                <anchor moveWithCells="1">
                  <from>
                    <xdr:col>5</xdr:col>
                    <xdr:colOff>30480</xdr:colOff>
                    <xdr:row>22</xdr:row>
                    <xdr:rowOff>0</xdr:rowOff>
                  </from>
                  <to>
                    <xdr:col>11</xdr:col>
                    <xdr:colOff>731520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15" name="Button_CreateScratchPadSheet">
              <controlPr defaultSize="0" print="0" autoFill="0" autoPict="0" macro="[0]!Button_CreateScratchPadSheet_OnClick">
                <anchor moveWithCells="1">
                  <from>
                    <xdr:col>1</xdr:col>
                    <xdr:colOff>1219200</xdr:colOff>
                    <xdr:row>27</xdr:row>
                    <xdr:rowOff>0</xdr:rowOff>
                  </from>
                  <to>
                    <xdr:col>3</xdr:col>
                    <xdr:colOff>541020</xdr:colOff>
                    <xdr:row>42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" r:id="rId16" name="Button_UpdateSummary">
              <controlPr defaultSize="0" print="0" autoFill="0" autoPict="0" macro="[0]!Button_SummaryUpdate">
                <anchor moveWithCells="1">
                  <from>
                    <xdr:col>1</xdr:col>
                    <xdr:colOff>1196340</xdr:colOff>
                    <xdr:row>17</xdr:row>
                    <xdr:rowOff>106680</xdr:rowOff>
                  </from>
                  <to>
                    <xdr:col>3</xdr:col>
                    <xdr:colOff>541020</xdr:colOff>
                    <xdr:row>20</xdr:row>
                    <xdr:rowOff>121920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InvestSachkosten">
    <pageSetUpPr autoPageBreaks="0"/>
  </sheetPr>
  <dimension ref="A1:AQ43"/>
  <sheetViews>
    <sheetView showGridLines="0" zoomScaleNormal="200" workbookViewId="0">
      <selection activeCell="G22" sqref="G22"/>
    </sheetView>
  </sheetViews>
  <sheetFormatPr baseColWidth="10" defaultRowHeight="13.2" x14ac:dyDescent="0.25"/>
  <cols>
    <col min="2" max="2" width="10" customWidth="1"/>
    <col min="3" max="3" width="10.6640625" customWidth="1"/>
    <col min="4" max="4" width="22.88671875" customWidth="1"/>
    <col min="5" max="5" width="16.33203125" customWidth="1"/>
    <col min="6" max="6" width="27.88671875" customWidth="1"/>
    <col min="7" max="7" width="31.6640625" customWidth="1"/>
    <col min="8" max="8" width="15.109375" customWidth="1"/>
    <col min="9" max="10" width="14.33203125" customWidth="1"/>
    <col min="11" max="11" width="8.5546875" customWidth="1"/>
    <col min="12" max="13" width="14.33203125" customWidth="1"/>
    <col min="14" max="16" width="13.5546875" customWidth="1"/>
    <col min="17" max="17" width="8.5546875" customWidth="1"/>
    <col min="18" max="19" width="15.88671875" customWidth="1"/>
    <col min="20" max="22" width="17.109375" customWidth="1"/>
    <col min="23" max="23" width="14" customWidth="1"/>
    <col min="24" max="27" width="17.109375" customWidth="1"/>
    <col min="28" max="29" width="25.6640625" customWidth="1"/>
    <col min="30" max="32" width="17.109375" customWidth="1"/>
    <col min="33" max="33" width="14" customWidth="1"/>
    <col min="34" max="37" width="17.109375" customWidth="1"/>
    <col min="38" max="38" width="28.5546875" customWidth="1"/>
    <col min="39" max="41" width="17.109375" customWidth="1"/>
    <col min="42" max="42" width="28.5546875" customWidth="1"/>
    <col min="43" max="43" width="0" hidden="1" customWidth="1"/>
  </cols>
  <sheetData>
    <row r="1" spans="1:38" ht="21.75" customHeight="1" x14ac:dyDescent="0.45">
      <c r="A1" s="149" t="s">
        <v>212</v>
      </c>
      <c r="B1" s="149" t="s">
        <v>213</v>
      </c>
      <c r="C1" s="963" t="s">
        <v>214</v>
      </c>
      <c r="D1" s="963"/>
      <c r="E1" s="963"/>
      <c r="F1" s="963"/>
      <c r="G1" s="963"/>
      <c r="H1" s="963"/>
      <c r="I1" s="963"/>
      <c r="J1" s="963"/>
      <c r="K1" s="963"/>
      <c r="L1" s="963"/>
      <c r="M1" s="963"/>
      <c r="N1" s="963"/>
      <c r="O1" s="963"/>
      <c r="P1" s="963"/>
      <c r="Q1" s="963"/>
      <c r="R1" s="963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6"/>
      <c r="AI1" s="96"/>
      <c r="AJ1" s="96"/>
      <c r="AK1" s="96"/>
    </row>
    <row r="2" spans="1:38" ht="21.75" customHeight="1" x14ac:dyDescent="0.45">
      <c r="A2" s="149" t="s">
        <v>212</v>
      </c>
      <c r="B2" s="149" t="s">
        <v>215</v>
      </c>
      <c r="C2" s="150" t="s">
        <v>216</v>
      </c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912"/>
      <c r="R2" s="912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</row>
    <row r="3" spans="1:38" ht="21.75" customHeight="1" x14ac:dyDescent="0.45">
      <c r="A3" s="149" t="s">
        <v>212</v>
      </c>
      <c r="B3" s="149" t="s">
        <v>217</v>
      </c>
      <c r="C3" s="150" t="s">
        <v>218</v>
      </c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912"/>
      <c r="R3" s="912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  <c r="AF3" s="96"/>
      <c r="AG3" s="96"/>
      <c r="AH3" s="96"/>
      <c r="AI3" s="96"/>
      <c r="AJ3" s="96"/>
      <c r="AK3" s="96"/>
    </row>
    <row r="4" spans="1:38" ht="14.25" customHeight="1" x14ac:dyDescent="0.3">
      <c r="A4" s="149" t="s">
        <v>219</v>
      </c>
      <c r="B4" s="96"/>
      <c r="C4" s="96"/>
      <c r="D4" s="96"/>
      <c r="E4" s="96"/>
      <c r="F4" s="96"/>
      <c r="G4" s="96"/>
      <c r="H4" s="151"/>
      <c r="I4" s="96"/>
      <c r="J4" s="96"/>
      <c r="K4" s="96"/>
      <c r="L4" s="96"/>
      <c r="M4" s="96"/>
      <c r="N4" s="96"/>
      <c r="O4" s="96"/>
      <c r="P4" s="96"/>
      <c r="Q4" s="96"/>
      <c r="R4" s="152" t="s">
        <v>83</v>
      </c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6"/>
      <c r="AF4" s="96"/>
      <c r="AG4" s="96"/>
      <c r="AH4" s="96"/>
      <c r="AI4" s="96"/>
      <c r="AJ4" s="96"/>
      <c r="AK4" s="96"/>
      <c r="AL4" s="96"/>
    </row>
    <row r="5" spans="1:38" ht="16.5" customHeight="1" x14ac:dyDescent="0.3">
      <c r="A5" s="149" t="s">
        <v>219</v>
      </c>
      <c r="B5" s="96"/>
      <c r="C5" s="924" t="s">
        <v>180</v>
      </c>
      <c r="D5" s="925"/>
      <c r="E5" s="964"/>
      <c r="F5" s="965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  <c r="AB5" s="96"/>
      <c r="AC5" s="96"/>
      <c r="AD5" s="96"/>
      <c r="AE5" s="96"/>
      <c r="AF5" s="96"/>
      <c r="AG5" s="96"/>
      <c r="AH5" s="96"/>
      <c r="AI5" s="96"/>
      <c r="AJ5" s="96"/>
      <c r="AK5" s="96"/>
      <c r="AL5" s="96"/>
    </row>
    <row r="6" spans="1:38" ht="6.75" customHeight="1" x14ac:dyDescent="0.3">
      <c r="A6" s="149" t="s">
        <v>219</v>
      </c>
      <c r="B6" s="96"/>
      <c r="C6" s="144"/>
      <c r="D6" s="144"/>
      <c r="E6" s="144"/>
      <c r="F6" s="144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  <c r="X6" s="96"/>
      <c r="Y6" s="96"/>
      <c r="Z6" s="96"/>
      <c r="AA6" s="96"/>
      <c r="AB6" s="96"/>
      <c r="AC6" s="96"/>
      <c r="AD6" s="96"/>
      <c r="AE6" s="96"/>
      <c r="AF6" s="96"/>
      <c r="AG6" s="96"/>
      <c r="AH6" s="96"/>
      <c r="AI6" s="96"/>
      <c r="AJ6" s="96"/>
      <c r="AK6" s="96"/>
      <c r="AL6" s="96"/>
    </row>
    <row r="7" spans="1:38" ht="16.5" customHeight="1" x14ac:dyDescent="0.3">
      <c r="A7" s="149" t="s">
        <v>219</v>
      </c>
      <c r="B7" s="96"/>
      <c r="C7" s="924" t="s">
        <v>181</v>
      </c>
      <c r="D7" s="925"/>
      <c r="E7" s="964"/>
      <c r="F7" s="965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6"/>
      <c r="Z7" s="96"/>
      <c r="AA7" s="96"/>
      <c r="AB7" s="96"/>
      <c r="AC7" s="96"/>
      <c r="AD7" s="96"/>
      <c r="AE7" s="96"/>
      <c r="AF7" s="96"/>
      <c r="AG7" s="96"/>
      <c r="AH7" s="96"/>
      <c r="AI7" s="96"/>
      <c r="AJ7" s="96"/>
      <c r="AK7" s="96"/>
      <c r="AL7" s="96"/>
    </row>
    <row r="8" spans="1:38" ht="6.75" customHeight="1" x14ac:dyDescent="0.3">
      <c r="A8" s="149" t="s">
        <v>219</v>
      </c>
      <c r="B8" s="96"/>
      <c r="C8" s="144"/>
      <c r="D8" s="144"/>
      <c r="E8" s="146"/>
      <c r="F8" s="14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  <c r="AA8" s="96"/>
      <c r="AB8" s="96"/>
      <c r="AC8" s="96"/>
      <c r="AD8" s="96"/>
      <c r="AE8" s="96"/>
      <c r="AF8" s="96"/>
      <c r="AG8" s="96"/>
      <c r="AH8" s="96"/>
      <c r="AI8" s="96"/>
      <c r="AJ8" s="96"/>
      <c r="AK8" s="96"/>
      <c r="AL8" s="96"/>
    </row>
    <row r="9" spans="1:38" ht="16.5" customHeight="1" x14ac:dyDescent="0.3">
      <c r="A9" s="149" t="s">
        <v>219</v>
      </c>
      <c r="B9" s="96"/>
      <c r="C9" s="924" t="s">
        <v>182</v>
      </c>
      <c r="D9" s="925"/>
      <c r="E9" s="975"/>
      <c r="F9" s="965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96"/>
      <c r="AK9" s="96"/>
      <c r="AL9" s="96"/>
    </row>
    <row r="10" spans="1:38" ht="6.75" customHeight="1" x14ac:dyDescent="0.3">
      <c r="A10" s="149" t="s">
        <v>219</v>
      </c>
      <c r="B10" s="96"/>
      <c r="C10" s="144"/>
      <c r="D10" s="144"/>
      <c r="E10" s="146"/>
      <c r="F10" s="14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96"/>
      <c r="AK10" s="96"/>
      <c r="AL10" s="96"/>
    </row>
    <row r="11" spans="1:38" ht="16.5" customHeight="1" x14ac:dyDescent="0.3">
      <c r="A11" s="149" t="s">
        <v>219</v>
      </c>
      <c r="B11" s="96"/>
      <c r="C11" s="924" t="s">
        <v>220</v>
      </c>
      <c r="D11" s="969"/>
      <c r="E11" s="970"/>
      <c r="F11" s="971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96"/>
      <c r="AK11" s="96"/>
      <c r="AL11" s="96"/>
    </row>
    <row r="12" spans="1:38" ht="16.5" hidden="1" customHeight="1" x14ac:dyDescent="0.3">
      <c r="A12" s="149"/>
      <c r="B12" s="96"/>
      <c r="C12" s="957"/>
      <c r="D12" s="957"/>
      <c r="E12" s="958"/>
      <c r="F12" s="958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J12" s="96"/>
      <c r="AK12" s="96"/>
      <c r="AL12" s="96"/>
    </row>
    <row r="13" spans="1:38" ht="6.75" customHeight="1" x14ac:dyDescent="0.3">
      <c r="A13" s="149" t="s">
        <v>219</v>
      </c>
      <c r="B13" s="96"/>
      <c r="C13" s="144"/>
      <c r="D13" s="144"/>
      <c r="E13" s="146"/>
      <c r="F13" s="14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96"/>
      <c r="AB13" s="96"/>
      <c r="AC13" s="96"/>
      <c r="AD13" s="96"/>
      <c r="AE13" s="96"/>
      <c r="AF13" s="96"/>
      <c r="AG13" s="96"/>
      <c r="AH13" s="96"/>
      <c r="AI13" s="96"/>
      <c r="AJ13" s="96"/>
      <c r="AK13" s="96"/>
      <c r="AL13" s="96"/>
    </row>
    <row r="14" spans="1:38" ht="16.5" customHeight="1" x14ac:dyDescent="0.3">
      <c r="A14" s="149" t="s">
        <v>219</v>
      </c>
      <c r="B14" s="96"/>
      <c r="C14" s="924" t="s">
        <v>183</v>
      </c>
      <c r="D14" s="925"/>
      <c r="E14" s="979" t="str">
        <f>E15</f>
        <v>Ja</v>
      </c>
      <c r="F14" s="980"/>
      <c r="G14" s="153"/>
      <c r="H14" s="154" t="s">
        <v>221</v>
      </c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96"/>
      <c r="AK14" s="96"/>
      <c r="AL14" s="96"/>
    </row>
    <row r="15" spans="1:38" ht="16.5" hidden="1" customHeight="1" x14ac:dyDescent="0.3">
      <c r="A15" s="149"/>
      <c r="B15" s="96"/>
      <c r="C15" s="155"/>
      <c r="D15" s="156"/>
      <c r="E15" s="157" t="str">
        <f>IF(F15=1,"Ja","Nein")</f>
        <v>Ja</v>
      </c>
      <c r="F15" s="158">
        <v>1</v>
      </c>
      <c r="G15" s="153"/>
      <c r="H15" s="154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96"/>
      <c r="AK15" s="96"/>
      <c r="AL15" s="96"/>
    </row>
    <row r="16" spans="1:38" ht="6.75" customHeight="1" x14ac:dyDescent="0.3">
      <c r="A16" s="149" t="s">
        <v>219</v>
      </c>
      <c r="B16" s="159"/>
      <c r="C16" s="144"/>
      <c r="D16" s="144"/>
      <c r="E16" s="144"/>
      <c r="F16" s="144"/>
      <c r="G16" s="153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96"/>
      <c r="AK16" s="96"/>
      <c r="AL16" s="96"/>
    </row>
    <row r="17" spans="1:43" ht="16.5" customHeight="1" x14ac:dyDescent="0.3">
      <c r="A17" s="149" t="s">
        <v>219</v>
      </c>
      <c r="B17" s="96"/>
      <c r="C17" s="942" t="s">
        <v>184</v>
      </c>
      <c r="D17" s="943"/>
      <c r="E17" s="105" t="s">
        <v>185</v>
      </c>
      <c r="F17" s="105" t="s">
        <v>186</v>
      </c>
      <c r="G17" s="153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96"/>
      <c r="AK17" s="96"/>
      <c r="AL17" s="96"/>
    </row>
    <row r="18" spans="1:43" ht="16.5" customHeight="1" x14ac:dyDescent="0.3">
      <c r="A18" s="149" t="s">
        <v>219</v>
      </c>
      <c r="B18" s="96"/>
      <c r="C18" s="944" t="s">
        <v>187</v>
      </c>
      <c r="D18" s="945"/>
      <c r="E18" s="160"/>
      <c r="F18" s="161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96"/>
      <c r="AK18" s="96"/>
      <c r="AL18" s="96"/>
    </row>
    <row r="19" spans="1:43" ht="16.5" customHeight="1" thickBot="1" x14ac:dyDescent="0.35">
      <c r="A19" s="149" t="s">
        <v>219</v>
      </c>
      <c r="B19" s="96"/>
      <c r="C19" s="162"/>
      <c r="D19" s="162"/>
      <c r="E19" s="162"/>
      <c r="F19" s="163"/>
      <c r="G19" s="164"/>
      <c r="H19" s="164"/>
      <c r="I19" s="164"/>
      <c r="J19" s="164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96"/>
      <c r="AK19" s="96"/>
      <c r="AL19" s="96"/>
    </row>
    <row r="20" spans="1:43" ht="18.75" customHeight="1" x14ac:dyDescent="0.3">
      <c r="A20" s="149" t="s">
        <v>219</v>
      </c>
      <c r="B20" s="96"/>
      <c r="C20" s="966" t="s">
        <v>194</v>
      </c>
      <c r="D20" s="967"/>
      <c r="E20" s="967"/>
      <c r="F20" s="968"/>
      <c r="G20" s="164"/>
      <c r="H20" s="164"/>
      <c r="I20" s="164"/>
      <c r="J20" s="164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96"/>
      <c r="AK20" s="96"/>
      <c r="AL20" s="96"/>
    </row>
    <row r="21" spans="1:43" ht="24.75" customHeight="1" thickBot="1" x14ac:dyDescent="0.35">
      <c r="A21" s="149" t="s">
        <v>219</v>
      </c>
      <c r="B21" s="96"/>
      <c r="C21" s="165"/>
      <c r="D21" s="166"/>
      <c r="E21" s="167"/>
      <c r="F21" s="168"/>
      <c r="G21" s="164"/>
      <c r="H21" s="164"/>
      <c r="I21" s="164"/>
      <c r="J21" s="164"/>
      <c r="K21" s="96"/>
      <c r="L21" s="96"/>
      <c r="M21" s="96"/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96"/>
      <c r="Z21" s="96"/>
      <c r="AA21" s="96"/>
      <c r="AB21" s="96"/>
      <c r="AC21" s="96"/>
      <c r="AD21" s="96"/>
      <c r="AE21" s="96"/>
      <c r="AF21" s="96"/>
      <c r="AG21" s="96"/>
      <c r="AH21" s="96"/>
      <c r="AI21" s="96"/>
      <c r="AJ21" s="96"/>
      <c r="AK21" s="96"/>
      <c r="AL21" s="96"/>
    </row>
    <row r="22" spans="1:43" ht="16.5" customHeight="1" x14ac:dyDescent="0.3">
      <c r="A22" s="149" t="s">
        <v>219</v>
      </c>
      <c r="B22" s="96"/>
      <c r="C22" s="96"/>
      <c r="D22" s="96"/>
      <c r="E22" s="162"/>
      <c r="F22" s="163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96"/>
      <c r="AI22" s="96"/>
      <c r="AJ22" s="96"/>
      <c r="AK22" s="96"/>
      <c r="AL22" s="96"/>
    </row>
    <row r="23" spans="1:43" ht="15" customHeight="1" thickBot="1" x14ac:dyDescent="0.35">
      <c r="A23" s="149" t="s">
        <v>222</v>
      </c>
      <c r="B23" s="149" t="s">
        <v>222</v>
      </c>
      <c r="C23" s="149" t="s">
        <v>219</v>
      </c>
      <c r="D23" s="149" t="s">
        <v>219</v>
      </c>
      <c r="E23" s="169" t="s">
        <v>219</v>
      </c>
      <c r="F23" s="96" t="s">
        <v>219</v>
      </c>
      <c r="G23" s="149" t="s">
        <v>223</v>
      </c>
      <c r="H23" s="96" t="s">
        <v>219</v>
      </c>
      <c r="I23" s="149" t="s">
        <v>223</v>
      </c>
      <c r="J23" s="96" t="s">
        <v>219</v>
      </c>
      <c r="K23" s="96"/>
      <c r="L23" s="96" t="s">
        <v>219</v>
      </c>
      <c r="M23" s="96"/>
      <c r="N23" s="149" t="s">
        <v>223</v>
      </c>
      <c r="O23" s="149" t="s">
        <v>223</v>
      </c>
      <c r="P23" s="149" t="s">
        <v>223</v>
      </c>
      <c r="Q23" s="149" t="s">
        <v>223</v>
      </c>
      <c r="R23" s="149" t="s">
        <v>219</v>
      </c>
      <c r="S23" s="149" t="s">
        <v>224</v>
      </c>
      <c r="T23" s="149" t="s">
        <v>224</v>
      </c>
      <c r="U23" s="149" t="s">
        <v>224</v>
      </c>
      <c r="V23" s="149" t="s">
        <v>224</v>
      </c>
      <c r="W23" s="149" t="s">
        <v>224</v>
      </c>
      <c r="X23" s="149" t="s">
        <v>224</v>
      </c>
      <c r="Y23" s="149" t="s">
        <v>224</v>
      </c>
      <c r="Z23" s="149" t="s">
        <v>224</v>
      </c>
      <c r="AA23" s="149" t="s">
        <v>225</v>
      </c>
      <c r="AB23" s="149" t="s">
        <v>225</v>
      </c>
      <c r="AC23" s="149" t="s">
        <v>226</v>
      </c>
      <c r="AD23" s="149" t="s">
        <v>226</v>
      </c>
      <c r="AE23" s="149" t="s">
        <v>226</v>
      </c>
      <c r="AF23" s="149" t="s">
        <v>226</v>
      </c>
      <c r="AG23" s="149" t="s">
        <v>226</v>
      </c>
      <c r="AH23" s="149" t="s">
        <v>226</v>
      </c>
      <c r="AI23" s="149" t="s">
        <v>226</v>
      </c>
      <c r="AJ23" s="149" t="s">
        <v>226</v>
      </c>
      <c r="AK23" s="149" t="s">
        <v>227</v>
      </c>
      <c r="AL23" s="149" t="s">
        <v>227</v>
      </c>
      <c r="AM23" s="149" t="s">
        <v>224</v>
      </c>
      <c r="AN23" s="149" t="s">
        <v>224</v>
      </c>
      <c r="AO23" s="149" t="s">
        <v>225</v>
      </c>
      <c r="AP23" s="149" t="s">
        <v>225</v>
      </c>
    </row>
    <row r="24" spans="1:43" ht="22.5" customHeight="1" thickBot="1" x14ac:dyDescent="0.5">
      <c r="A24" s="149" t="s">
        <v>219</v>
      </c>
      <c r="B24" s="96"/>
      <c r="C24" s="959" t="s">
        <v>228</v>
      </c>
      <c r="D24" s="960"/>
      <c r="E24" s="960"/>
      <c r="F24" s="960"/>
      <c r="G24" s="960"/>
      <c r="H24" s="960"/>
      <c r="I24" s="960"/>
      <c r="J24" s="960"/>
      <c r="K24" s="960"/>
      <c r="L24" s="960"/>
      <c r="M24" s="960"/>
      <c r="N24" s="960"/>
      <c r="O24" s="960"/>
      <c r="P24" s="960"/>
      <c r="Q24" s="960"/>
      <c r="R24" s="961"/>
      <c r="S24" s="954" t="s">
        <v>229</v>
      </c>
      <c r="T24" s="955"/>
      <c r="U24" s="955"/>
      <c r="V24" s="955"/>
      <c r="W24" s="955"/>
      <c r="X24" s="955"/>
      <c r="Y24" s="955"/>
      <c r="Z24" s="955"/>
      <c r="AA24" s="955"/>
      <c r="AB24" s="956"/>
      <c r="AC24" s="170" t="s">
        <v>230</v>
      </c>
      <c r="AD24" s="976" t="s">
        <v>231</v>
      </c>
      <c r="AE24" s="977"/>
      <c r="AF24" s="977"/>
      <c r="AG24" s="977"/>
      <c r="AH24" s="977"/>
      <c r="AI24" s="977"/>
      <c r="AJ24" s="977"/>
      <c r="AK24" s="977"/>
      <c r="AL24" s="978"/>
      <c r="AM24" s="972" t="s">
        <v>232</v>
      </c>
      <c r="AN24" s="973"/>
      <c r="AO24" s="973"/>
      <c r="AP24" s="974"/>
      <c r="AQ24" s="171"/>
    </row>
    <row r="25" spans="1:43" ht="60" customHeight="1" thickBot="1" x14ac:dyDescent="0.35">
      <c r="A25" s="149" t="s">
        <v>219</v>
      </c>
      <c r="B25" s="172" t="s">
        <v>233</v>
      </c>
      <c r="C25" s="173" t="s">
        <v>234</v>
      </c>
      <c r="D25" s="174" t="s">
        <v>235</v>
      </c>
      <c r="E25" s="175" t="s">
        <v>236</v>
      </c>
      <c r="F25" s="175" t="s">
        <v>237</v>
      </c>
      <c r="G25" s="175" t="s">
        <v>238</v>
      </c>
      <c r="H25" s="174" t="s">
        <v>239</v>
      </c>
      <c r="I25" s="174" t="s">
        <v>240</v>
      </c>
      <c r="J25" s="174" t="s">
        <v>639</v>
      </c>
      <c r="K25" s="174" t="s">
        <v>241</v>
      </c>
      <c r="L25" s="174" t="s">
        <v>640</v>
      </c>
      <c r="M25" s="174" t="s">
        <v>242</v>
      </c>
      <c r="N25" s="174" t="s">
        <v>243</v>
      </c>
      <c r="O25" s="176" t="s">
        <v>244</v>
      </c>
      <c r="P25" s="174" t="s">
        <v>245</v>
      </c>
      <c r="Q25" s="174" t="s">
        <v>246</v>
      </c>
      <c r="R25" s="177" t="s">
        <v>247</v>
      </c>
      <c r="S25" s="178" t="s">
        <v>248</v>
      </c>
      <c r="T25" s="179" t="s">
        <v>249</v>
      </c>
      <c r="U25" s="180" t="s">
        <v>250</v>
      </c>
      <c r="V25" s="181" t="s">
        <v>251</v>
      </c>
      <c r="W25" s="179" t="s">
        <v>252</v>
      </c>
      <c r="X25" s="179" t="s">
        <v>253</v>
      </c>
      <c r="Y25" s="182" t="s">
        <v>254</v>
      </c>
      <c r="Z25" s="179" t="s">
        <v>255</v>
      </c>
      <c r="AA25" s="179" t="s">
        <v>256</v>
      </c>
      <c r="AB25" s="177" t="s">
        <v>257</v>
      </c>
      <c r="AC25" s="183" t="s">
        <v>258</v>
      </c>
      <c r="AD25" s="184" t="s">
        <v>259</v>
      </c>
      <c r="AE25" s="185" t="s">
        <v>260</v>
      </c>
      <c r="AF25" s="184" t="s">
        <v>261</v>
      </c>
      <c r="AG25" s="186" t="s">
        <v>205</v>
      </c>
      <c r="AH25" s="186" t="s">
        <v>262</v>
      </c>
      <c r="AI25" s="187" t="s">
        <v>263</v>
      </c>
      <c r="AJ25" s="186" t="s">
        <v>264</v>
      </c>
      <c r="AK25" s="186" t="s">
        <v>206</v>
      </c>
      <c r="AL25" s="188" t="s">
        <v>265</v>
      </c>
      <c r="AM25" s="189" t="s">
        <v>266</v>
      </c>
      <c r="AN25" s="189" t="s">
        <v>267</v>
      </c>
      <c r="AO25" s="189" t="s">
        <v>268</v>
      </c>
      <c r="AP25" s="190" t="s">
        <v>269</v>
      </c>
      <c r="AQ25" s="171"/>
    </row>
    <row r="26" spans="1:43" ht="14.4" x14ac:dyDescent="0.3">
      <c r="A26" s="149" t="s">
        <v>219</v>
      </c>
      <c r="B26" s="172" t="s">
        <v>270</v>
      </c>
      <c r="C26" s="191">
        <v>1</v>
      </c>
      <c r="D26" s="192"/>
      <c r="E26" s="193"/>
      <c r="F26" s="192"/>
      <c r="G26" s="194"/>
      <c r="H26" s="195"/>
      <c r="I26" s="193"/>
      <c r="J26" s="196"/>
      <c r="K26" s="197">
        <v>0.2</v>
      </c>
      <c r="L26" s="196">
        <f t="shared" ref="L26:L32" si="0">IF(OR(ISBLANK(J26),ISBLANK(K26)),0,ROUND(J26 / (1+K26),2))</f>
        <v>0</v>
      </c>
      <c r="M26" s="198">
        <f t="shared" ref="M26:M35" si="1">IF($E$14="Nein",J26,L26)</f>
        <v>0</v>
      </c>
      <c r="N26" s="196"/>
      <c r="O26" s="199"/>
      <c r="P26" s="200">
        <f t="shared" ref="P26:P35" si="2">ROUND((M26-N26)*(1-O26),2)</f>
        <v>0</v>
      </c>
      <c r="Q26" s="201"/>
      <c r="R26" s="202">
        <f t="shared" ref="R26:R32" si="3">ROUND(P26*(1-Q26),2)</f>
        <v>0</v>
      </c>
      <c r="S26" s="203"/>
      <c r="T26" s="204"/>
      <c r="U26" s="205"/>
      <c r="V26" s="206"/>
      <c r="W26" s="207">
        <f t="shared" ref="W26:W35" si="4">ROUND((M26-N26-T26)*(1-O26-U26)*(1-Q26-V26),2)</f>
        <v>0</v>
      </c>
      <c r="X26" s="204"/>
      <c r="Y26" s="208"/>
      <c r="Z26" s="209"/>
      <c r="AA26" s="207">
        <f t="shared" ref="AA26:AA35" si="5">ROUND((M26-N26-T26-X26)*(1-O26-U26-Y26)*(1-Q26-V26-Z26),2)</f>
        <v>0</v>
      </c>
      <c r="AB26" s="210"/>
      <c r="AC26" s="211"/>
      <c r="AD26" s="212"/>
      <c r="AE26" s="205"/>
      <c r="AF26" s="206"/>
      <c r="AG26" s="207">
        <f t="shared" ref="AG26:AG35" si="6">ROUND((M26-N26-T26-X26-AD26)*(1-O26-U26-Y26-AE26)*(1-Q26-V26-Z26-AF26),2)</f>
        <v>0</v>
      </c>
      <c r="AH26" s="204"/>
      <c r="AI26" s="213"/>
      <c r="AJ26" s="214"/>
      <c r="AK26" s="207">
        <f t="shared" ref="AK26:AK35" si="7">ROUND((M26-N26-T26-X26-AD26-AH26)*(1-O26-U26-Y26-AE26-AI26)*(1-Q26-V26-Z26-AF26-AJ26),2)</f>
        <v>0</v>
      </c>
      <c r="AL26" s="210"/>
      <c r="AM26" s="215">
        <f t="shared" ref="AM26:AM32" si="8">AK26</f>
        <v>0</v>
      </c>
      <c r="AN26" s="216"/>
      <c r="AO26" s="217">
        <f t="shared" ref="AO26:AO32" si="9">AM26*AN26</f>
        <v>0</v>
      </c>
      <c r="AP26" s="218"/>
      <c r="AQ26" s="171"/>
    </row>
    <row r="27" spans="1:43" ht="14.4" x14ac:dyDescent="0.3">
      <c r="A27" s="149" t="s">
        <v>219</v>
      </c>
      <c r="B27" s="172" t="s">
        <v>270</v>
      </c>
      <c r="C27" s="219">
        <f t="shared" ref="C27:C32" si="10">C26+1</f>
        <v>2</v>
      </c>
      <c r="D27" s="192"/>
      <c r="E27" s="193"/>
      <c r="F27" s="192"/>
      <c r="G27" s="194"/>
      <c r="H27" s="195"/>
      <c r="I27" s="193"/>
      <c r="J27" s="196"/>
      <c r="K27" s="197">
        <v>0.2</v>
      </c>
      <c r="L27" s="196">
        <f t="shared" si="0"/>
        <v>0</v>
      </c>
      <c r="M27" s="198">
        <f t="shared" si="1"/>
        <v>0</v>
      </c>
      <c r="N27" s="196"/>
      <c r="O27" s="199"/>
      <c r="P27" s="200">
        <f t="shared" si="2"/>
        <v>0</v>
      </c>
      <c r="Q27" s="201"/>
      <c r="R27" s="202">
        <f t="shared" si="3"/>
        <v>0</v>
      </c>
      <c r="S27" s="203"/>
      <c r="T27" s="204"/>
      <c r="U27" s="205"/>
      <c r="V27" s="206"/>
      <c r="W27" s="207">
        <f t="shared" si="4"/>
        <v>0</v>
      </c>
      <c r="X27" s="204"/>
      <c r="Y27" s="208"/>
      <c r="Z27" s="209"/>
      <c r="AA27" s="207">
        <f t="shared" si="5"/>
        <v>0</v>
      </c>
      <c r="AB27" s="210"/>
      <c r="AC27" s="211"/>
      <c r="AD27" s="212"/>
      <c r="AE27" s="205"/>
      <c r="AF27" s="206"/>
      <c r="AG27" s="207">
        <f t="shared" si="6"/>
        <v>0</v>
      </c>
      <c r="AH27" s="204"/>
      <c r="AI27" s="213"/>
      <c r="AJ27" s="214"/>
      <c r="AK27" s="207">
        <f t="shared" si="7"/>
        <v>0</v>
      </c>
      <c r="AL27" s="210"/>
      <c r="AM27" s="215">
        <f t="shared" si="8"/>
        <v>0</v>
      </c>
      <c r="AN27" s="220"/>
      <c r="AO27" s="221">
        <f t="shared" si="9"/>
        <v>0</v>
      </c>
      <c r="AP27" s="222"/>
      <c r="AQ27" s="171"/>
    </row>
    <row r="28" spans="1:43" ht="14.4" x14ac:dyDescent="0.3">
      <c r="A28" s="149" t="s">
        <v>219</v>
      </c>
      <c r="B28" s="172" t="s">
        <v>270</v>
      </c>
      <c r="C28" s="219">
        <f t="shared" si="10"/>
        <v>3</v>
      </c>
      <c r="D28" s="192"/>
      <c r="E28" s="193"/>
      <c r="F28" s="192"/>
      <c r="G28" s="194"/>
      <c r="H28" s="195"/>
      <c r="I28" s="193"/>
      <c r="J28" s="196"/>
      <c r="K28" s="197">
        <v>0.2</v>
      </c>
      <c r="L28" s="196">
        <f t="shared" si="0"/>
        <v>0</v>
      </c>
      <c r="M28" s="198">
        <f t="shared" si="1"/>
        <v>0</v>
      </c>
      <c r="N28" s="196"/>
      <c r="O28" s="199"/>
      <c r="P28" s="200">
        <f t="shared" si="2"/>
        <v>0</v>
      </c>
      <c r="Q28" s="201"/>
      <c r="R28" s="202">
        <f t="shared" si="3"/>
        <v>0</v>
      </c>
      <c r="S28" s="203"/>
      <c r="T28" s="204"/>
      <c r="U28" s="205"/>
      <c r="V28" s="206"/>
      <c r="W28" s="207">
        <f t="shared" si="4"/>
        <v>0</v>
      </c>
      <c r="X28" s="204"/>
      <c r="Y28" s="208"/>
      <c r="Z28" s="209"/>
      <c r="AA28" s="207">
        <f t="shared" si="5"/>
        <v>0</v>
      </c>
      <c r="AB28" s="210"/>
      <c r="AC28" s="211"/>
      <c r="AD28" s="212"/>
      <c r="AE28" s="205"/>
      <c r="AF28" s="206"/>
      <c r="AG28" s="207">
        <f t="shared" si="6"/>
        <v>0</v>
      </c>
      <c r="AH28" s="204"/>
      <c r="AI28" s="213"/>
      <c r="AJ28" s="214"/>
      <c r="AK28" s="207">
        <f t="shared" si="7"/>
        <v>0</v>
      </c>
      <c r="AL28" s="210"/>
      <c r="AM28" s="215">
        <f t="shared" si="8"/>
        <v>0</v>
      </c>
      <c r="AN28" s="220"/>
      <c r="AO28" s="221">
        <f t="shared" si="9"/>
        <v>0</v>
      </c>
      <c r="AP28" s="222"/>
      <c r="AQ28" s="171"/>
    </row>
    <row r="29" spans="1:43" ht="14.4" x14ac:dyDescent="0.3">
      <c r="A29" s="149" t="s">
        <v>219</v>
      </c>
      <c r="B29" s="172" t="s">
        <v>270</v>
      </c>
      <c r="C29" s="219">
        <f t="shared" si="10"/>
        <v>4</v>
      </c>
      <c r="D29" s="192"/>
      <c r="E29" s="193"/>
      <c r="F29" s="192"/>
      <c r="G29" s="194"/>
      <c r="H29" s="195"/>
      <c r="I29" s="193"/>
      <c r="J29" s="196"/>
      <c r="K29" s="197">
        <v>0.2</v>
      </c>
      <c r="L29" s="196">
        <f t="shared" si="0"/>
        <v>0</v>
      </c>
      <c r="M29" s="198">
        <f t="shared" si="1"/>
        <v>0</v>
      </c>
      <c r="N29" s="196"/>
      <c r="O29" s="199"/>
      <c r="P29" s="200">
        <f t="shared" si="2"/>
        <v>0</v>
      </c>
      <c r="Q29" s="201"/>
      <c r="R29" s="202">
        <f t="shared" si="3"/>
        <v>0</v>
      </c>
      <c r="S29" s="203"/>
      <c r="T29" s="204"/>
      <c r="U29" s="205"/>
      <c r="V29" s="206"/>
      <c r="W29" s="207">
        <f t="shared" si="4"/>
        <v>0</v>
      </c>
      <c r="X29" s="204"/>
      <c r="Y29" s="208"/>
      <c r="Z29" s="209"/>
      <c r="AA29" s="207">
        <f t="shared" si="5"/>
        <v>0</v>
      </c>
      <c r="AB29" s="210"/>
      <c r="AC29" s="211"/>
      <c r="AD29" s="212"/>
      <c r="AE29" s="205"/>
      <c r="AF29" s="206"/>
      <c r="AG29" s="207">
        <f t="shared" si="6"/>
        <v>0</v>
      </c>
      <c r="AH29" s="204"/>
      <c r="AI29" s="213"/>
      <c r="AJ29" s="214"/>
      <c r="AK29" s="207">
        <f t="shared" si="7"/>
        <v>0</v>
      </c>
      <c r="AL29" s="210"/>
      <c r="AM29" s="215">
        <f t="shared" si="8"/>
        <v>0</v>
      </c>
      <c r="AN29" s="220"/>
      <c r="AO29" s="221">
        <f t="shared" si="9"/>
        <v>0</v>
      </c>
      <c r="AP29" s="222"/>
      <c r="AQ29" s="171"/>
    </row>
    <row r="30" spans="1:43" ht="14.4" x14ac:dyDescent="0.3">
      <c r="A30" s="149" t="s">
        <v>219</v>
      </c>
      <c r="B30" s="172" t="s">
        <v>270</v>
      </c>
      <c r="C30" s="219">
        <f t="shared" si="10"/>
        <v>5</v>
      </c>
      <c r="D30" s="192"/>
      <c r="E30" s="193"/>
      <c r="F30" s="192"/>
      <c r="G30" s="194"/>
      <c r="H30" s="195"/>
      <c r="I30" s="193"/>
      <c r="J30" s="196"/>
      <c r="K30" s="197">
        <v>0.2</v>
      </c>
      <c r="L30" s="196">
        <f t="shared" si="0"/>
        <v>0</v>
      </c>
      <c r="M30" s="198">
        <f t="shared" si="1"/>
        <v>0</v>
      </c>
      <c r="N30" s="196"/>
      <c r="O30" s="199"/>
      <c r="P30" s="200">
        <f t="shared" si="2"/>
        <v>0</v>
      </c>
      <c r="Q30" s="201"/>
      <c r="R30" s="202">
        <f t="shared" si="3"/>
        <v>0</v>
      </c>
      <c r="S30" s="203"/>
      <c r="T30" s="204"/>
      <c r="U30" s="205"/>
      <c r="V30" s="206"/>
      <c r="W30" s="207">
        <f t="shared" si="4"/>
        <v>0</v>
      </c>
      <c r="X30" s="204"/>
      <c r="Y30" s="208"/>
      <c r="Z30" s="209"/>
      <c r="AA30" s="207">
        <f t="shared" si="5"/>
        <v>0</v>
      </c>
      <c r="AB30" s="210"/>
      <c r="AC30" s="211"/>
      <c r="AD30" s="212"/>
      <c r="AE30" s="205"/>
      <c r="AF30" s="206"/>
      <c r="AG30" s="207">
        <f t="shared" si="6"/>
        <v>0</v>
      </c>
      <c r="AH30" s="204"/>
      <c r="AI30" s="213"/>
      <c r="AJ30" s="214"/>
      <c r="AK30" s="207">
        <f t="shared" si="7"/>
        <v>0</v>
      </c>
      <c r="AL30" s="210"/>
      <c r="AM30" s="215">
        <f t="shared" si="8"/>
        <v>0</v>
      </c>
      <c r="AN30" s="220"/>
      <c r="AO30" s="221">
        <f t="shared" si="9"/>
        <v>0</v>
      </c>
      <c r="AP30" s="222"/>
      <c r="AQ30" s="171"/>
    </row>
    <row r="31" spans="1:43" ht="14.4" x14ac:dyDescent="0.3">
      <c r="A31" s="149" t="s">
        <v>219</v>
      </c>
      <c r="B31" s="172" t="s">
        <v>270</v>
      </c>
      <c r="C31" s="219">
        <f t="shared" si="10"/>
        <v>6</v>
      </c>
      <c r="D31" s="192"/>
      <c r="E31" s="193"/>
      <c r="F31" s="192"/>
      <c r="G31" s="194"/>
      <c r="H31" s="195"/>
      <c r="I31" s="193"/>
      <c r="J31" s="196"/>
      <c r="K31" s="197">
        <v>0.2</v>
      </c>
      <c r="L31" s="196">
        <f t="shared" si="0"/>
        <v>0</v>
      </c>
      <c r="M31" s="198">
        <f t="shared" si="1"/>
        <v>0</v>
      </c>
      <c r="N31" s="196"/>
      <c r="O31" s="199"/>
      <c r="P31" s="200">
        <f t="shared" si="2"/>
        <v>0</v>
      </c>
      <c r="Q31" s="201"/>
      <c r="R31" s="202">
        <f t="shared" si="3"/>
        <v>0</v>
      </c>
      <c r="S31" s="203"/>
      <c r="T31" s="204"/>
      <c r="U31" s="205"/>
      <c r="V31" s="206"/>
      <c r="W31" s="207">
        <f t="shared" si="4"/>
        <v>0</v>
      </c>
      <c r="X31" s="204"/>
      <c r="Y31" s="208"/>
      <c r="Z31" s="209"/>
      <c r="AA31" s="207">
        <f t="shared" si="5"/>
        <v>0</v>
      </c>
      <c r="AB31" s="210"/>
      <c r="AC31" s="211"/>
      <c r="AD31" s="212"/>
      <c r="AE31" s="205"/>
      <c r="AF31" s="206"/>
      <c r="AG31" s="207">
        <f t="shared" si="6"/>
        <v>0</v>
      </c>
      <c r="AH31" s="204"/>
      <c r="AI31" s="213"/>
      <c r="AJ31" s="214"/>
      <c r="AK31" s="207">
        <f t="shared" si="7"/>
        <v>0</v>
      </c>
      <c r="AL31" s="210"/>
      <c r="AM31" s="215">
        <f t="shared" si="8"/>
        <v>0</v>
      </c>
      <c r="AN31" s="220"/>
      <c r="AO31" s="221">
        <f t="shared" si="9"/>
        <v>0</v>
      </c>
      <c r="AP31" s="222"/>
      <c r="AQ31" s="171"/>
    </row>
    <row r="32" spans="1:43" ht="14.4" x14ac:dyDescent="0.3">
      <c r="A32" s="223" t="s">
        <v>219</v>
      </c>
      <c r="B32" s="224" t="s">
        <v>270</v>
      </c>
      <c r="C32" s="219">
        <f t="shared" si="10"/>
        <v>7</v>
      </c>
      <c r="D32" s="192"/>
      <c r="E32" s="193"/>
      <c r="F32" s="192"/>
      <c r="G32" s="194"/>
      <c r="H32" s="195"/>
      <c r="I32" s="193"/>
      <c r="J32" s="196"/>
      <c r="K32" s="197">
        <v>0.2</v>
      </c>
      <c r="L32" s="196">
        <f t="shared" si="0"/>
        <v>0</v>
      </c>
      <c r="M32" s="198">
        <f t="shared" si="1"/>
        <v>0</v>
      </c>
      <c r="N32" s="196"/>
      <c r="O32" s="199"/>
      <c r="P32" s="200">
        <f t="shared" si="2"/>
        <v>0</v>
      </c>
      <c r="Q32" s="201"/>
      <c r="R32" s="202">
        <f t="shared" si="3"/>
        <v>0</v>
      </c>
      <c r="S32" s="203"/>
      <c r="T32" s="204"/>
      <c r="U32" s="205"/>
      <c r="V32" s="206"/>
      <c r="W32" s="207">
        <f t="shared" si="4"/>
        <v>0</v>
      </c>
      <c r="X32" s="204"/>
      <c r="Y32" s="208"/>
      <c r="Z32" s="209"/>
      <c r="AA32" s="207">
        <f t="shared" si="5"/>
        <v>0</v>
      </c>
      <c r="AB32" s="210"/>
      <c r="AC32" s="211"/>
      <c r="AD32" s="212"/>
      <c r="AE32" s="205"/>
      <c r="AF32" s="206"/>
      <c r="AG32" s="207">
        <f t="shared" si="6"/>
        <v>0</v>
      </c>
      <c r="AH32" s="204"/>
      <c r="AI32" s="213"/>
      <c r="AJ32" s="214"/>
      <c r="AK32" s="207">
        <f t="shared" si="7"/>
        <v>0</v>
      </c>
      <c r="AL32" s="210"/>
      <c r="AM32" s="215">
        <f t="shared" si="8"/>
        <v>0</v>
      </c>
      <c r="AN32" s="220"/>
      <c r="AO32" s="221">
        <f t="shared" si="9"/>
        <v>0</v>
      </c>
      <c r="AP32" s="222"/>
      <c r="AQ32" s="171"/>
    </row>
    <row r="33" spans="1:43" ht="14.4" x14ac:dyDescent="0.3">
      <c r="A33" s="225"/>
      <c r="B33" s="226"/>
      <c r="C33" s="227"/>
      <c r="D33" s="228"/>
      <c r="E33" s="229"/>
      <c r="F33" s="228"/>
      <c r="G33" s="230"/>
      <c r="H33" s="231"/>
      <c r="I33" s="229"/>
      <c r="J33" s="232"/>
      <c r="K33" s="233"/>
      <c r="L33" s="232"/>
      <c r="M33" s="232">
        <f t="shared" si="1"/>
        <v>0</v>
      </c>
      <c r="N33" s="232"/>
      <c r="O33" s="234"/>
      <c r="P33" s="232">
        <f t="shared" si="2"/>
        <v>0</v>
      </c>
      <c r="Q33" s="235"/>
      <c r="R33" s="236"/>
      <c r="S33" s="237"/>
      <c r="T33" s="232"/>
      <c r="U33" s="238"/>
      <c r="V33" s="239"/>
      <c r="W33" s="207">
        <f t="shared" si="4"/>
        <v>0</v>
      </c>
      <c r="X33" s="232"/>
      <c r="Y33" s="234"/>
      <c r="Z33" s="235"/>
      <c r="AA33" s="240">
        <f t="shared" si="5"/>
        <v>0</v>
      </c>
      <c r="AB33" s="241"/>
      <c r="AC33" s="242"/>
      <c r="AD33" s="243"/>
      <c r="AE33" s="238"/>
      <c r="AF33" s="239"/>
      <c r="AG33" s="240">
        <f t="shared" si="6"/>
        <v>0</v>
      </c>
      <c r="AH33" s="232"/>
      <c r="AI33" s="244"/>
      <c r="AJ33" s="245"/>
      <c r="AK33" s="240">
        <f t="shared" si="7"/>
        <v>0</v>
      </c>
      <c r="AL33" s="241"/>
      <c r="AM33" s="240"/>
      <c r="AN33" s="246"/>
      <c r="AO33" s="247"/>
      <c r="AP33" s="248"/>
      <c r="AQ33" s="171"/>
    </row>
    <row r="34" spans="1:43" ht="14.4" x14ac:dyDescent="0.3">
      <c r="A34" s="149" t="s">
        <v>219</v>
      </c>
      <c r="B34" s="172" t="s">
        <v>270</v>
      </c>
      <c r="C34" s="249">
        <f>C33+1</f>
        <v>1</v>
      </c>
      <c r="D34" s="192"/>
      <c r="E34" s="193"/>
      <c r="F34" s="192"/>
      <c r="G34" s="194"/>
      <c r="H34" s="195"/>
      <c r="I34" s="193"/>
      <c r="J34" s="196"/>
      <c r="K34" s="197">
        <v>0.2</v>
      </c>
      <c r="L34" s="196">
        <f>IF(OR(ISBLANK(J34),ISBLANK(K34)),0,ROUND(J34 / (1+K34),2))</f>
        <v>0</v>
      </c>
      <c r="M34" s="198">
        <f t="shared" si="1"/>
        <v>0</v>
      </c>
      <c r="N34" s="196"/>
      <c r="O34" s="199"/>
      <c r="P34" s="250">
        <f t="shared" si="2"/>
        <v>0</v>
      </c>
      <c r="Q34" s="201"/>
      <c r="R34" s="251">
        <f>ROUND(P34*(1-Q34),2)</f>
        <v>0</v>
      </c>
      <c r="S34" s="203"/>
      <c r="T34" s="204"/>
      <c r="U34" s="205"/>
      <c r="V34" s="206"/>
      <c r="W34" s="207">
        <f t="shared" si="4"/>
        <v>0</v>
      </c>
      <c r="X34" s="204"/>
      <c r="Y34" s="208"/>
      <c r="Z34" s="209"/>
      <c r="AA34" s="207">
        <f t="shared" si="5"/>
        <v>0</v>
      </c>
      <c r="AB34" s="210"/>
      <c r="AC34" s="211"/>
      <c r="AD34" s="212"/>
      <c r="AE34" s="205"/>
      <c r="AF34" s="206"/>
      <c r="AG34" s="207">
        <f t="shared" si="6"/>
        <v>0</v>
      </c>
      <c r="AH34" s="204"/>
      <c r="AI34" s="213"/>
      <c r="AJ34" s="214"/>
      <c r="AK34" s="207">
        <f t="shared" si="7"/>
        <v>0</v>
      </c>
      <c r="AL34" s="210"/>
      <c r="AM34" s="215">
        <f>AK34</f>
        <v>0</v>
      </c>
      <c r="AN34" s="220"/>
      <c r="AO34" s="221">
        <f>AM34*AN34</f>
        <v>0</v>
      </c>
      <c r="AP34" s="222"/>
      <c r="AQ34" s="171"/>
    </row>
    <row r="35" spans="1:43" ht="15" thickBot="1" x14ac:dyDescent="0.35">
      <c r="A35" s="225" t="s">
        <v>222</v>
      </c>
      <c r="B35" s="226" t="s">
        <v>271</v>
      </c>
      <c r="C35" s="227">
        <f>C34+1</f>
        <v>2</v>
      </c>
      <c r="D35" s="252" t="s">
        <v>272</v>
      </c>
      <c r="E35" s="253" t="s">
        <v>272</v>
      </c>
      <c r="F35" s="252" t="s">
        <v>272</v>
      </c>
      <c r="G35" s="254" t="s">
        <v>272</v>
      </c>
      <c r="H35" s="255"/>
      <c r="I35" s="253"/>
      <c r="J35" s="256"/>
      <c r="K35" s="257">
        <v>0.2</v>
      </c>
      <c r="L35" s="256">
        <f>IF(OR(ISBLANK(J35),ISBLANK(K35)),0,J35 / (1+K35))</f>
        <v>0</v>
      </c>
      <c r="M35" s="232">
        <f t="shared" si="1"/>
        <v>0</v>
      </c>
      <c r="N35" s="256"/>
      <c r="O35" s="258"/>
      <c r="P35" s="256">
        <f t="shared" si="2"/>
        <v>0</v>
      </c>
      <c r="Q35" s="259"/>
      <c r="R35" s="260">
        <f>P35*(1-Q35)</f>
        <v>0</v>
      </c>
      <c r="S35" s="261"/>
      <c r="T35" s="256"/>
      <c r="U35" s="262"/>
      <c r="V35" s="263"/>
      <c r="W35" s="207">
        <f t="shared" si="4"/>
        <v>0</v>
      </c>
      <c r="X35" s="256"/>
      <c r="Y35" s="258"/>
      <c r="Z35" s="259"/>
      <c r="AA35" s="264">
        <f t="shared" si="5"/>
        <v>0</v>
      </c>
      <c r="AB35" s="265"/>
      <c r="AC35" s="266"/>
      <c r="AD35" s="267"/>
      <c r="AE35" s="262"/>
      <c r="AF35" s="263"/>
      <c r="AG35" s="264">
        <f t="shared" si="6"/>
        <v>0</v>
      </c>
      <c r="AH35" s="256"/>
      <c r="AI35" s="268"/>
      <c r="AJ35" s="269"/>
      <c r="AK35" s="264">
        <f t="shared" si="7"/>
        <v>0</v>
      </c>
      <c r="AL35" s="265"/>
      <c r="AM35" s="270">
        <f>AK35</f>
        <v>0</v>
      </c>
      <c r="AN35" s="271"/>
      <c r="AO35" s="272">
        <f>AM35*AN35</f>
        <v>0</v>
      </c>
      <c r="AP35" s="273"/>
      <c r="AQ35" s="171"/>
    </row>
    <row r="36" spans="1:43" ht="15" customHeight="1" thickBot="1" x14ac:dyDescent="0.35">
      <c r="A36" s="149" t="s">
        <v>219</v>
      </c>
      <c r="B36" s="96"/>
      <c r="C36" s="274"/>
      <c r="D36" s="274"/>
      <c r="E36" s="274"/>
      <c r="F36" s="274"/>
      <c r="G36" s="274"/>
      <c r="H36" s="274"/>
      <c r="I36" s="275" t="s">
        <v>273</v>
      </c>
      <c r="J36" s="276">
        <f>ROUND(SUM(J26:J35),2)</f>
        <v>0</v>
      </c>
      <c r="K36" s="277"/>
      <c r="L36" s="276">
        <f>ROUND(SUM(L26:L35),2)</f>
        <v>0</v>
      </c>
      <c r="M36" s="278"/>
      <c r="N36" s="274"/>
      <c r="O36" s="274"/>
      <c r="P36" s="276">
        <f>SUM(P26:P35)</f>
        <v>0</v>
      </c>
      <c r="Q36" s="279"/>
      <c r="R36" s="276">
        <f>SUM(R26:R35)</f>
        <v>0</v>
      </c>
      <c r="S36" s="280"/>
      <c r="T36" s="281">
        <f>ROUND(SUM(T26:T35),2)</f>
        <v>0</v>
      </c>
      <c r="U36" s="282"/>
      <c r="V36" s="280"/>
      <c r="W36" s="276">
        <f>SUM(W26:W35)</f>
        <v>0</v>
      </c>
      <c r="X36" s="283">
        <f>ROUND(SUM(X26:X35),2)</f>
        <v>0</v>
      </c>
      <c r="Y36" s="282"/>
      <c r="Z36" s="280"/>
      <c r="AA36" s="276">
        <f>SUM(AA26:AA35)</f>
        <v>0</v>
      </c>
      <c r="AB36" s="277"/>
      <c r="AC36" s="274"/>
      <c r="AD36" s="284">
        <f>ROUND(SUM(AD26:AD35),2)</f>
        <v>0</v>
      </c>
      <c r="AE36" s="285"/>
      <c r="AF36" s="285"/>
      <c r="AG36" s="286">
        <f>SUM(AG26:AG35)</f>
        <v>0</v>
      </c>
      <c r="AH36" s="284">
        <f>ROUND(SUM(AH26:AH35),2)</f>
        <v>0</v>
      </c>
      <c r="AI36" s="285"/>
      <c r="AJ36" s="285"/>
      <c r="AK36" s="286">
        <f>SUM(AK26:AK35)</f>
        <v>0</v>
      </c>
      <c r="AL36" s="274"/>
      <c r="AM36" s="287"/>
      <c r="AN36" s="287"/>
      <c r="AO36" s="286">
        <f>SUM(AO26:AO35)</f>
        <v>0</v>
      </c>
      <c r="AP36" s="287"/>
    </row>
    <row r="37" spans="1:43" ht="14.25" hidden="1" customHeight="1" x14ac:dyDescent="0.3">
      <c r="A37" s="149" t="s">
        <v>189</v>
      </c>
      <c r="B37" s="96"/>
      <c r="C37" s="96"/>
      <c r="D37" s="96"/>
      <c r="E37" s="96"/>
      <c r="F37" s="96"/>
      <c r="G37" s="149"/>
      <c r="H37" s="96"/>
      <c r="I37" s="149"/>
      <c r="J37" s="149"/>
      <c r="K37" s="149"/>
      <c r="L37" s="96"/>
      <c r="M37" s="96"/>
      <c r="N37" s="96"/>
      <c r="O37" s="96"/>
      <c r="P37" s="96"/>
      <c r="Q37" s="149"/>
      <c r="R37" s="96"/>
      <c r="S37" s="96"/>
      <c r="T37" s="96"/>
      <c r="U37" s="96"/>
      <c r="V37" s="96"/>
      <c r="W37" s="96"/>
      <c r="X37" s="96"/>
      <c r="Y37" s="96"/>
      <c r="Z37" s="96"/>
      <c r="AA37" s="96"/>
      <c r="AB37" s="96"/>
      <c r="AC37" s="96"/>
      <c r="AD37" s="96"/>
      <c r="AE37" s="96"/>
      <c r="AF37" s="96"/>
      <c r="AG37" s="96"/>
      <c r="AH37" s="96"/>
      <c r="AI37" s="96"/>
      <c r="AJ37" s="96"/>
      <c r="AK37" s="96"/>
      <c r="AL37" s="96"/>
    </row>
    <row r="38" spans="1:43" ht="14.25" hidden="1" customHeight="1" x14ac:dyDescent="0.3">
      <c r="A38" s="149" t="s">
        <v>189</v>
      </c>
      <c r="B38" s="96"/>
      <c r="C38" s="96"/>
      <c r="D38" s="96"/>
      <c r="E38" s="96"/>
      <c r="F38" s="96"/>
      <c r="G38" s="96"/>
      <c r="H38" s="288"/>
      <c r="I38" s="288"/>
      <c r="J38" s="288"/>
      <c r="K38" s="288"/>
      <c r="L38" s="288"/>
      <c r="M38" s="288"/>
      <c r="N38" s="288"/>
      <c r="O38" s="288"/>
      <c r="P38" s="289"/>
      <c r="Q38" s="289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6"/>
      <c r="AK38" s="96"/>
      <c r="AL38" s="96"/>
    </row>
    <row r="39" spans="1:43" ht="14.25" hidden="1" customHeight="1" x14ac:dyDescent="0.3">
      <c r="A39" s="149" t="s">
        <v>189</v>
      </c>
      <c r="B39" s="96"/>
      <c r="C39" s="96"/>
      <c r="D39" s="96"/>
      <c r="E39" s="96"/>
      <c r="F39" s="96"/>
      <c r="G39" s="96"/>
      <c r="H39" s="288"/>
      <c r="I39" s="288"/>
      <c r="J39" s="288"/>
      <c r="K39" s="288"/>
      <c r="L39" s="288"/>
      <c r="M39" s="288"/>
      <c r="N39" s="288"/>
      <c r="O39" s="288"/>
      <c r="P39" s="289"/>
      <c r="Q39" s="289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6"/>
      <c r="AK39" s="96"/>
      <c r="AL39" s="96"/>
    </row>
    <row r="40" spans="1:43" ht="14.25" hidden="1" customHeight="1" x14ac:dyDescent="0.3">
      <c r="A40" s="149" t="s">
        <v>189</v>
      </c>
      <c r="B40" s="96"/>
      <c r="C40" s="96"/>
      <c r="D40" s="288"/>
      <c r="E40" s="288"/>
      <c r="F40" s="288"/>
      <c r="G40" s="96"/>
      <c r="H40" s="288"/>
      <c r="I40" s="288"/>
      <c r="J40" s="288"/>
      <c r="K40" s="288"/>
      <c r="L40" s="288"/>
      <c r="M40" s="288"/>
      <c r="N40" s="288"/>
      <c r="O40" s="288"/>
      <c r="P40" s="289"/>
      <c r="Q40" s="289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96"/>
      <c r="AK40" s="96"/>
      <c r="AL40" s="96"/>
    </row>
    <row r="41" spans="1:43" ht="14.25" hidden="1" customHeight="1" x14ac:dyDescent="0.3">
      <c r="A41" s="149" t="s">
        <v>189</v>
      </c>
      <c r="B41" s="96"/>
      <c r="C41" s="96"/>
      <c r="D41" s="962"/>
      <c r="E41" s="962"/>
      <c r="F41" s="962"/>
      <c r="G41" s="96"/>
      <c r="H41" s="962"/>
      <c r="I41" s="962"/>
      <c r="J41" s="962"/>
      <c r="K41" s="962"/>
      <c r="L41" s="962"/>
      <c r="M41" s="962"/>
      <c r="N41" s="962"/>
      <c r="O41" s="290"/>
      <c r="P41" s="291"/>
      <c r="Q41" s="291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96"/>
      <c r="AK41" s="96"/>
      <c r="AL41" s="96"/>
    </row>
    <row r="42" spans="1:43" ht="14.25" hidden="1" customHeight="1" x14ac:dyDescent="0.3">
      <c r="A42" s="149" t="s">
        <v>189</v>
      </c>
      <c r="B42" s="96"/>
      <c r="C42" s="96"/>
      <c r="D42" s="952" t="s">
        <v>80</v>
      </c>
      <c r="E42" s="952"/>
      <c r="F42" s="952"/>
      <c r="G42" s="96"/>
      <c r="H42" s="953" t="s">
        <v>274</v>
      </c>
      <c r="I42" s="953"/>
      <c r="J42" s="953"/>
      <c r="K42" s="953"/>
      <c r="L42" s="953"/>
      <c r="M42" s="953"/>
      <c r="N42" s="953"/>
      <c r="O42" s="292"/>
      <c r="P42" s="291"/>
      <c r="Q42" s="291"/>
      <c r="R42" s="96"/>
      <c r="S42" s="96"/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96"/>
      <c r="AF42" s="96"/>
      <c r="AG42" s="96"/>
      <c r="AH42" s="96"/>
      <c r="AI42" s="96"/>
      <c r="AJ42" s="96"/>
      <c r="AK42" s="96"/>
      <c r="AL42" s="96"/>
    </row>
    <row r="43" spans="1:43" ht="14.25" hidden="1" customHeight="1" x14ac:dyDescent="0.3">
      <c r="A43" s="149" t="s">
        <v>189</v>
      </c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96"/>
      <c r="AB43" s="96"/>
      <c r="AC43" s="96"/>
      <c r="AD43" s="96"/>
      <c r="AE43" s="96"/>
      <c r="AF43" s="96"/>
      <c r="AG43" s="96"/>
      <c r="AH43" s="96"/>
      <c r="AI43" s="96"/>
      <c r="AJ43" s="96"/>
      <c r="AK43" s="96"/>
      <c r="AL43" s="96"/>
    </row>
  </sheetData>
  <sheetProtection password="C749" sheet="1" objects="1" scenarios="1"/>
  <mergeCells count="26">
    <mergeCell ref="AM24:AP24"/>
    <mergeCell ref="C7:D7"/>
    <mergeCell ref="E7:F7"/>
    <mergeCell ref="C9:D9"/>
    <mergeCell ref="E9:F9"/>
    <mergeCell ref="AD24:AL24"/>
    <mergeCell ref="C14:D14"/>
    <mergeCell ref="E14:F14"/>
    <mergeCell ref="C17:D17"/>
    <mergeCell ref="C18:D18"/>
    <mergeCell ref="C1:R1"/>
    <mergeCell ref="Q2:R2"/>
    <mergeCell ref="Q3:R3"/>
    <mergeCell ref="C5:D5"/>
    <mergeCell ref="E5:F5"/>
    <mergeCell ref="C20:F20"/>
    <mergeCell ref="C11:D11"/>
    <mergeCell ref="E11:F11"/>
    <mergeCell ref="D42:F42"/>
    <mergeCell ref="H42:N42"/>
    <mergeCell ref="S24:AB24"/>
    <mergeCell ref="C12:D12"/>
    <mergeCell ref="E12:F12"/>
    <mergeCell ref="C24:R24"/>
    <mergeCell ref="D41:F41"/>
    <mergeCell ref="H41:N41"/>
  </mergeCells>
  <phoneticPr fontId="0" type="noConversion"/>
  <conditionalFormatting sqref="D26:D35">
    <cfRule type="expression" dxfId="129" priority="1" stopIfTrue="1">
      <formula>NOT(ISBLANK(AC26))</formula>
    </cfRule>
  </conditionalFormatting>
  <conditionalFormatting sqref="F26:F35">
    <cfRule type="expression" dxfId="128" priority="2" stopIfTrue="1">
      <formula>NOT(ISBLANK(AC26))</formula>
    </cfRule>
  </conditionalFormatting>
  <conditionalFormatting sqref="G26:G35">
    <cfRule type="expression" dxfId="127" priority="3" stopIfTrue="1">
      <formula>NOT(ISBLANK(AC26))</formula>
    </cfRule>
  </conditionalFormatting>
  <conditionalFormatting sqref="H26:H35">
    <cfRule type="expression" dxfId="126" priority="4" stopIfTrue="1">
      <formula>NOT(ISBLANK(AC26))</formula>
    </cfRule>
  </conditionalFormatting>
  <conditionalFormatting sqref="I26:I35">
    <cfRule type="expression" dxfId="125" priority="5" stopIfTrue="1">
      <formula>AND(NOT(ISBLANK(AC26)),$I26&lt;$E26)</formula>
    </cfRule>
    <cfRule type="cellIs" dxfId="124" priority="6" stopIfTrue="1" operator="lessThan">
      <formula>$E26</formula>
    </cfRule>
    <cfRule type="expression" dxfId="123" priority="7" stopIfTrue="1">
      <formula>NOT(ISBLANK(AC26))</formula>
    </cfRule>
  </conditionalFormatting>
  <conditionalFormatting sqref="J26:J35">
    <cfRule type="cellIs" dxfId="122" priority="8" stopIfTrue="1" operator="between">
      <formula>0.01</formula>
      <formula>59.99</formula>
    </cfRule>
    <cfRule type="expression" dxfId="121" priority="9" stopIfTrue="1">
      <formula>NOT(ISBLANK(AC26))</formula>
    </cfRule>
  </conditionalFormatting>
  <conditionalFormatting sqref="K26:K35">
    <cfRule type="expression" dxfId="120" priority="10" stopIfTrue="1">
      <formula>NOT(ISBLANK(AC26))</formula>
    </cfRule>
  </conditionalFormatting>
  <conditionalFormatting sqref="L26:L35">
    <cfRule type="cellIs" dxfId="119" priority="11" stopIfTrue="1" operator="between">
      <formula>0.01</formula>
      <formula>49.99</formula>
    </cfRule>
    <cfRule type="expression" dxfId="118" priority="12" stopIfTrue="1">
      <formula>NOT(ISBLANK(AC26))</formula>
    </cfRule>
  </conditionalFormatting>
  <conditionalFormatting sqref="N26:N35">
    <cfRule type="expression" dxfId="117" priority="13" stopIfTrue="1">
      <formula>NOT(ISBLANK(AC26))</formula>
    </cfRule>
  </conditionalFormatting>
  <conditionalFormatting sqref="P26:P35">
    <cfRule type="expression" dxfId="116" priority="14" stopIfTrue="1">
      <formula>NOT(ISBLANK(AC26))</formula>
    </cfRule>
  </conditionalFormatting>
  <conditionalFormatting sqref="Q26:Q35">
    <cfRule type="expression" dxfId="115" priority="15" stopIfTrue="1">
      <formula>NOT(ISBLANK(AC26))</formula>
    </cfRule>
  </conditionalFormatting>
  <conditionalFormatting sqref="R26:R35">
    <cfRule type="expression" dxfId="114" priority="16" stopIfTrue="1">
      <formula>NOT(ISBLANK(AC26))</formula>
    </cfRule>
  </conditionalFormatting>
  <conditionalFormatting sqref="AL26:AL35 AH26:AH35 AJ26:AJ35">
    <cfRule type="expression" dxfId="113" priority="17" stopIfTrue="1">
      <formula>NOT(ISBLANK($AC26))</formula>
    </cfRule>
  </conditionalFormatting>
  <conditionalFormatting sqref="AK26:AK35">
    <cfRule type="cellIs" dxfId="112" priority="18" stopIfTrue="1" operator="notBetween">
      <formula>0</formula>
      <formula>AG26</formula>
    </cfRule>
    <cfRule type="expression" dxfId="111" priority="19" stopIfTrue="1">
      <formula>NOT(ISBLANK($AC26))</formula>
    </cfRule>
  </conditionalFormatting>
  <conditionalFormatting sqref="E26:E35">
    <cfRule type="expression" dxfId="110" priority="20" stopIfTrue="1">
      <formula>AND(NOT(ISBLANK(AC26)),OR(E26&lt;$E$18,E26&gt;$F$18))</formula>
    </cfRule>
    <cfRule type="cellIs" dxfId="109" priority="21" stopIfTrue="1" operator="notBetween">
      <formula>$E$18</formula>
      <formula>$F$18</formula>
    </cfRule>
    <cfRule type="expression" dxfId="108" priority="22" stopIfTrue="1">
      <formula>NOT(ISBLANK(AC26))</formula>
    </cfRule>
  </conditionalFormatting>
  <conditionalFormatting sqref="W36 AG36">
    <cfRule type="cellIs" dxfId="107" priority="23" stopIfTrue="1" operator="notBetween">
      <formula>0</formula>
      <formula>$R36</formula>
    </cfRule>
  </conditionalFormatting>
  <conditionalFormatting sqref="AA36">
    <cfRule type="cellIs" dxfId="106" priority="24" stopIfTrue="1" operator="notBetween">
      <formula>0</formula>
      <formula>$W36</formula>
    </cfRule>
  </conditionalFormatting>
  <conditionalFormatting sqref="AK36">
    <cfRule type="cellIs" dxfId="105" priority="25" stopIfTrue="1" operator="notBetween">
      <formula>0</formula>
      <formula>$AG36</formula>
    </cfRule>
  </conditionalFormatting>
  <conditionalFormatting sqref="AM26:AM35">
    <cfRule type="expression" dxfId="104" priority="26" stopIfTrue="1">
      <formula>IF(AND(AM26 &lt;&gt;#REF!),NOT(ISBLANK(AM26)))</formula>
    </cfRule>
  </conditionalFormatting>
  <conditionalFormatting sqref="E18 C19:E19 E21:E22">
    <cfRule type="cellIs" dxfId="103" priority="27" stopIfTrue="1" operator="greaterThan">
      <formula>$F$18</formula>
    </cfRule>
  </conditionalFormatting>
  <conditionalFormatting sqref="F18:F19 F21:F22">
    <cfRule type="cellIs" dxfId="102" priority="28" stopIfTrue="1" operator="lessThan">
      <formula>$E$18</formula>
    </cfRule>
  </conditionalFormatting>
  <conditionalFormatting sqref="AI26:AI35">
    <cfRule type="expression" dxfId="101" priority="29" stopIfTrue="1">
      <formula>NOT(ISBLANK($AC26))</formula>
    </cfRule>
  </conditionalFormatting>
  <conditionalFormatting sqref="O26:O35">
    <cfRule type="expression" dxfId="100" priority="30" stopIfTrue="1">
      <formula>NOT(ISBLANK(AC26))</formula>
    </cfRule>
  </conditionalFormatting>
  <conditionalFormatting sqref="M26:M35">
    <cfRule type="cellIs" dxfId="99" priority="31" stopIfTrue="1" operator="between">
      <formula>0.01</formula>
      <formula>49.99</formula>
    </cfRule>
    <cfRule type="expression" dxfId="98" priority="32" stopIfTrue="1">
      <formula>NOT(ISBLANK(AC26))</formula>
    </cfRule>
  </conditionalFormatting>
  <conditionalFormatting sqref="X26:Z35 AB26:AF35 S26:V35">
    <cfRule type="expression" dxfId="97" priority="33" stopIfTrue="1">
      <formula>NOT(ISBLANK($AC26))</formula>
    </cfRule>
  </conditionalFormatting>
  <conditionalFormatting sqref="AA26:AA35">
    <cfRule type="cellIs" dxfId="96" priority="34" stopIfTrue="1" operator="notBetween">
      <formula>0</formula>
      <formula>W26</formula>
    </cfRule>
    <cfRule type="expression" dxfId="95" priority="35" stopIfTrue="1">
      <formula>NOT(ISBLANK($AC26))</formula>
    </cfRule>
  </conditionalFormatting>
  <conditionalFormatting sqref="W26:W35">
    <cfRule type="cellIs" dxfId="94" priority="36" stopIfTrue="1" operator="notBetween">
      <formula>0</formula>
      <formula>R26</formula>
    </cfRule>
    <cfRule type="expression" dxfId="93" priority="37" stopIfTrue="1">
      <formula>NOT(ISBLANK($AC26))</formula>
    </cfRule>
  </conditionalFormatting>
  <conditionalFormatting sqref="AG26:AG35">
    <cfRule type="cellIs" dxfId="92" priority="38" stopIfTrue="1" operator="notBetween">
      <formula>0</formula>
      <formula>R26</formula>
    </cfRule>
    <cfRule type="expression" dxfId="91" priority="39" stopIfTrue="1">
      <formula>NOT(ISBLANK($AC26))</formula>
    </cfRule>
  </conditionalFormatting>
  <dataValidations count="3">
    <dataValidation showInputMessage="1" showErrorMessage="1" sqref="E14:F15"/>
    <dataValidation allowBlank="1" showDropDown="1" showInputMessage="1" showErrorMessage="1" sqref="G14:G15"/>
    <dataValidation type="date" allowBlank="1" showInputMessage="1" showErrorMessage="1" errorTitle="Fehler" error="Das Datum muss zwischen 1.1.2014 und 30.06.2025 liegen" sqref="E18:F18">
      <formula1>41640</formula1>
      <formula2>45838</formula2>
    </dataValidation>
  </dataValidations>
  <pageMargins left="0.78740157499999996" right="0.78740157499999996" top="0.984251969" bottom="0.984251969" header="0.4921259845" footer="0.4921259845"/>
  <pageSetup paperSize="9" orientation="portrait" r:id="rId1"/>
  <headerFooter alignWithMargins="0">
    <oddFooter>&amp;LInvestitionen/Sachkosten&amp;CVersion 13b / Juni 2021&amp;RSeite &amp;P von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71" r:id="rId4" name="Button_AddReceipt">
              <controlPr defaultSize="0" print="0" autoFill="0" autoPict="0" macro="[0]!InvMat_InsertReceiptLine_OnClick">
                <anchor moveWithCells="1">
                  <from>
                    <xdr:col>3</xdr:col>
                    <xdr:colOff>419100</xdr:colOff>
                    <xdr:row>23</xdr:row>
                    <xdr:rowOff>38100</xdr:rowOff>
                  </from>
                  <to>
                    <xdr:col>4</xdr:col>
                    <xdr:colOff>228600</xdr:colOff>
                    <xdr:row>23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5" name="Button_DelReceipt">
              <controlPr defaultSize="0" print="0" autoFill="0" autoPict="0" macro="[0]!InvMat_DeleteReceiptLine_OnClick">
                <anchor moveWithCells="1">
                  <from>
                    <xdr:col>4</xdr:col>
                    <xdr:colOff>327660</xdr:colOff>
                    <xdr:row>23</xdr:row>
                    <xdr:rowOff>38100</xdr:rowOff>
                  </from>
                  <to>
                    <xdr:col>5</xdr:col>
                    <xdr:colOff>502920</xdr:colOff>
                    <xdr:row>23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" r:id="rId6" name="Button_EraseAll">
              <controlPr defaultSize="0" print="0" autoFill="0" autoPict="0" macro="[0]!InvMat_EraseAllData">
                <anchor moveWithCells="1">
                  <from>
                    <xdr:col>6</xdr:col>
                    <xdr:colOff>304800</xdr:colOff>
                    <xdr:row>4</xdr:row>
                    <xdr:rowOff>7620</xdr:rowOff>
                  </from>
                  <to>
                    <xdr:col>6</xdr:col>
                    <xdr:colOff>1188720</xdr:colOff>
                    <xdr:row>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4" r:id="rId7" name="Button_UnlockAll">
              <controlPr defaultSize="0" print="0" autoFill="0" autoPict="0" macro="[0]!UnprotectAllSheets">
                <anchor moveWithCells="1">
                  <from>
                    <xdr:col>7</xdr:col>
                    <xdr:colOff>30480</xdr:colOff>
                    <xdr:row>4</xdr:row>
                    <xdr:rowOff>7620</xdr:rowOff>
                  </from>
                  <to>
                    <xdr:col>8</xdr:col>
                    <xdr:colOff>83820</xdr:colOff>
                    <xdr:row>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5" r:id="rId8" name="Button_LockAll">
              <controlPr defaultSize="0" print="0" autoFill="0" autoPict="0" macro="[0]!ProtectAllSheets">
                <anchor moveWithCells="1">
                  <from>
                    <xdr:col>7</xdr:col>
                    <xdr:colOff>22860</xdr:colOff>
                    <xdr:row>8</xdr:row>
                    <xdr:rowOff>7620</xdr:rowOff>
                  </from>
                  <to>
                    <xdr:col>8</xdr:col>
                    <xdr:colOff>76200</xdr:colOff>
                    <xdr:row>10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6" r:id="rId9" name="Button_SelectModeVWKFull">
              <controlPr defaultSize="0" print="0" autoFill="0" autoPict="0" macro="[0]!InvMat_SelectViewModeVWKAll_OnClick">
                <anchor moveWithCells="1">
                  <from>
                    <xdr:col>3</xdr:col>
                    <xdr:colOff>335280</xdr:colOff>
                    <xdr:row>19</xdr:row>
                    <xdr:rowOff>167640</xdr:rowOff>
                  </from>
                  <to>
                    <xdr:col>3</xdr:col>
                    <xdr:colOff>1074420</xdr:colOff>
                    <xdr:row>20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7" r:id="rId10" name="Button_SelectModeVWKPrint">
              <controlPr defaultSize="0" print="0" autoFill="0" autoPict="0" macro="[0]!InvMat_SelectViewModeVWKPrint_OnClick">
                <anchor moveWithCells="1">
                  <from>
                    <xdr:col>3</xdr:col>
                    <xdr:colOff>1158240</xdr:colOff>
                    <xdr:row>19</xdr:row>
                    <xdr:rowOff>167640</xdr:rowOff>
                  </from>
                  <to>
                    <xdr:col>4</xdr:col>
                    <xdr:colOff>640080</xdr:colOff>
                    <xdr:row>20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8" r:id="rId11" name="Button_SelectModeVOKFull">
              <controlPr defaultSize="0" print="0" autoFill="0" autoPict="0" macro="[0]!InvMat_SelectViewModeVOKAll_OnClick">
                <anchor moveWithCells="1">
                  <from>
                    <xdr:col>4</xdr:col>
                    <xdr:colOff>723900</xdr:colOff>
                    <xdr:row>19</xdr:row>
                    <xdr:rowOff>167640</xdr:rowOff>
                  </from>
                  <to>
                    <xdr:col>5</xdr:col>
                    <xdr:colOff>563880</xdr:colOff>
                    <xdr:row>20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9" r:id="rId12" name="Button_SelectModeVOKPrint">
              <controlPr defaultSize="0" print="0" autoFill="0" autoPict="0" macro="[0]!InvMat_SelectViewModeVOKPrint_OnClick">
                <anchor moveWithCells="1">
                  <from>
                    <xdr:col>5</xdr:col>
                    <xdr:colOff>678180</xdr:colOff>
                    <xdr:row>19</xdr:row>
                    <xdr:rowOff>167640</xdr:rowOff>
                  </from>
                  <to>
                    <xdr:col>5</xdr:col>
                    <xdr:colOff>1409700</xdr:colOff>
                    <xdr:row>20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0" r:id="rId13" name="Button_SelectModeUser">
              <controlPr defaultSize="0" print="0" autoFill="0" autoPict="0" macro="[0]!InvMat_SelectViewModeUser_OnClick">
                <anchor moveWithCells="1">
                  <from>
                    <xdr:col>2</xdr:col>
                    <xdr:colOff>76200</xdr:colOff>
                    <xdr:row>19</xdr:row>
                    <xdr:rowOff>167640</xdr:rowOff>
                  </from>
                  <to>
                    <xdr:col>3</xdr:col>
                    <xdr:colOff>228600</xdr:colOff>
                    <xdr:row>20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1" r:id="rId14" name="Button_DuplicateSheet">
              <controlPr defaultSize="0" print="0" autoFill="0" autoPict="0" macro="[0]!DuplicateInvestMaterialUserSheet_OnClick">
                <anchor moveWithCells="1">
                  <from>
                    <xdr:col>6</xdr:col>
                    <xdr:colOff>304800</xdr:colOff>
                    <xdr:row>8</xdr:row>
                    <xdr:rowOff>7620</xdr:rowOff>
                  </from>
                  <to>
                    <xdr:col>6</xdr:col>
                    <xdr:colOff>1188720</xdr:colOff>
                    <xdr:row>10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2" r:id="rId15" name="RadioButton_TaxDeductEnable">
              <controlPr defaultSize="0" autoFill="0" autoLine="0" autoPict="0" macro="[0]!InvMat_RadioButton_TaxDeduct_OnClick">
                <anchor moveWithCells="1">
                  <from>
                    <xdr:col>5</xdr:col>
                    <xdr:colOff>685800</xdr:colOff>
                    <xdr:row>13</xdr:row>
                    <xdr:rowOff>0</xdr:rowOff>
                  </from>
                  <to>
                    <xdr:col>5</xdr:col>
                    <xdr:colOff>990600</xdr:colOff>
                    <xdr:row>15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3" r:id="rId16" name="RadioButton_TaxDeductDisable">
              <controlPr defaultSize="0" autoFill="0" autoLine="0" autoPict="0" macro="[0]!InvMat_RadioButton_TaxDeduct_OnClick">
                <anchor moveWithCells="1">
                  <from>
                    <xdr:col>5</xdr:col>
                    <xdr:colOff>1082040</xdr:colOff>
                    <xdr:row>13</xdr:row>
                    <xdr:rowOff>0</xdr:rowOff>
                  </from>
                  <to>
                    <xdr:col>6</xdr:col>
                    <xdr:colOff>0</xdr:colOff>
                    <xdr:row>15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4" r:id="rId17" name="Button_AddMultipleReceipts">
              <controlPr defaultSize="0" print="0" autoFill="0" autoPict="0" macro="[0]!InvMat_InsertMultipleReceiptLines_OnClick">
                <anchor moveWithCells="1">
                  <from>
                    <xdr:col>5</xdr:col>
                    <xdr:colOff>670560</xdr:colOff>
                    <xdr:row>23</xdr:row>
                    <xdr:rowOff>38100</xdr:rowOff>
                  </from>
                  <to>
                    <xdr:col>6</xdr:col>
                    <xdr:colOff>205740</xdr:colOff>
                    <xdr:row>23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5" r:id="rId18" name="Button_RemoveMacros">
              <controlPr defaultSize="0" print="0" autoFill="0" autoPict="0" macro="[0]!InvMat_RemoveMacros_OnClick">
                <anchor moveWithCells="1">
                  <from>
                    <xdr:col>6</xdr:col>
                    <xdr:colOff>304800</xdr:colOff>
                    <xdr:row>13</xdr:row>
                    <xdr:rowOff>7620</xdr:rowOff>
                  </from>
                  <to>
                    <xdr:col>6</xdr:col>
                    <xdr:colOff>1188720</xdr:colOff>
                    <xdr:row>16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6" r:id="rId19" name="Button_ExportToLEW">
              <controlPr defaultSize="0" print="0" autoFill="0" autoPict="0" macro="[0]!InvMat_ExportToLEW_OnClick">
                <anchor moveWithCells="1">
                  <from>
                    <xdr:col>6</xdr:col>
                    <xdr:colOff>304800</xdr:colOff>
                    <xdr:row>17</xdr:row>
                    <xdr:rowOff>114300</xdr:rowOff>
                  </from>
                  <to>
                    <xdr:col>6</xdr:col>
                    <xdr:colOff>1188720</xdr:colOff>
                    <xdr:row>19</xdr:row>
                    <xdr:rowOff>160020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InvestSachkostenLEW"/>
  <dimension ref="A1:L2"/>
  <sheetViews>
    <sheetView showGridLines="0" workbookViewId="0">
      <selection activeCell="J1" sqref="J1"/>
    </sheetView>
  </sheetViews>
  <sheetFormatPr baseColWidth="10" defaultRowHeight="13.2" x14ac:dyDescent="0.25"/>
  <cols>
    <col min="1" max="1" width="11.44140625" style="294" customWidth="1"/>
    <col min="2" max="2" width="11.44140625" style="293" customWidth="1"/>
    <col min="3" max="3" width="11.44140625" style="295" customWidth="1"/>
    <col min="4" max="6" width="20" style="293" customWidth="1"/>
    <col min="7" max="7" width="11.44140625" style="295" customWidth="1"/>
    <col min="8" max="11" width="11.44140625" style="296" customWidth="1"/>
  </cols>
  <sheetData>
    <row r="1" spans="1:12" s="293" customFormat="1" x14ac:dyDescent="0.25">
      <c r="A1" s="293" t="s">
        <v>275</v>
      </c>
      <c r="B1" s="293" t="s">
        <v>276</v>
      </c>
      <c r="C1" s="293" t="s">
        <v>277</v>
      </c>
      <c r="D1" s="293" t="s">
        <v>278</v>
      </c>
      <c r="E1" s="293" t="s">
        <v>279</v>
      </c>
      <c r="F1" s="293" t="s">
        <v>280</v>
      </c>
      <c r="G1" s="293" t="s">
        <v>281</v>
      </c>
      <c r="H1" s="293" t="s">
        <v>282</v>
      </c>
      <c r="I1" s="293" t="s">
        <v>283</v>
      </c>
      <c r="J1" t="s">
        <v>284</v>
      </c>
      <c r="K1" s="293" t="s">
        <v>285</v>
      </c>
      <c r="L1" s="293" t="s">
        <v>286</v>
      </c>
    </row>
    <row r="2" spans="1:12" x14ac:dyDescent="0.25">
      <c r="A2" s="294">
        <v>1</v>
      </c>
      <c r="B2" s="293" t="s">
        <v>287</v>
      </c>
      <c r="C2" s="295">
        <v>43184</v>
      </c>
      <c r="D2" s="293" t="s">
        <v>288</v>
      </c>
      <c r="E2" s="293" t="s">
        <v>289</v>
      </c>
      <c r="F2" s="293" t="s">
        <v>290</v>
      </c>
      <c r="G2" s="295">
        <v>43734</v>
      </c>
      <c r="H2" s="296">
        <v>4800</v>
      </c>
      <c r="I2" s="296">
        <v>20</v>
      </c>
      <c r="J2" s="296">
        <v>500</v>
      </c>
      <c r="K2" s="296">
        <v>3</v>
      </c>
      <c r="L2" s="296">
        <v>1</v>
      </c>
    </row>
  </sheetData>
  <sheetProtection password="C749" sheet="1" objects="1" scenarios="1"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PresentationFormat/>
  <ScaleCrop>false</ScaleCrop>
  <HeadingPairs>
    <vt:vector size="4" baseType="variant">
      <vt:variant>
        <vt:lpstr>Arbeitsblätter</vt:lpstr>
      </vt:variant>
      <vt:variant>
        <vt:i4>18</vt:i4>
      </vt:variant>
      <vt:variant>
        <vt:lpstr>Benannte Bereiche</vt:lpstr>
      </vt:variant>
      <vt:variant>
        <vt:i4>329</vt:i4>
      </vt:variant>
    </vt:vector>
  </HeadingPairs>
  <TitlesOfParts>
    <vt:vector size="347" baseType="lpstr">
      <vt:lpstr>TEMPLATE Zahlungsantrag</vt:lpstr>
      <vt:lpstr>Zahlungsantrag LEW14-20</vt:lpstr>
      <vt:lpstr>TABLE Fördergeber</vt:lpstr>
      <vt:lpstr>TEMPLATE Auswahl Belegaufst.</vt:lpstr>
      <vt:lpstr>Auswahl Belegaufstellungen</vt:lpstr>
      <vt:lpstr>Übersicht</vt:lpstr>
      <vt:lpstr>TEMPLATE Übersicht</vt:lpstr>
      <vt:lpstr>TEMPLATE Invest &amp; Sachkosten</vt:lpstr>
      <vt:lpstr>TEMPLATE Export LEW Inv&amp;Sachk.</vt:lpstr>
      <vt:lpstr>TABLE Units</vt:lpstr>
      <vt:lpstr>TEMPLATE Standardkosten</vt:lpstr>
      <vt:lpstr>TEMPLATE Export LEW Stdkosten</vt:lpstr>
      <vt:lpstr>TEMPLATE Unbare Sachleistungen</vt:lpstr>
      <vt:lpstr>TEMPLATE Export LEW Unbare Sach</vt:lpstr>
      <vt:lpstr>TEMPLATE Personalkosten</vt:lpstr>
      <vt:lpstr>Notizen</vt:lpstr>
      <vt:lpstr>TEMPLATE Notizen</vt:lpstr>
      <vt:lpstr>TABLE Gehaltsgrenzen</vt:lpstr>
      <vt:lpstr>'TEMPLATE Zahlungsantrag'!Druckbereich</vt:lpstr>
      <vt:lpstr>'Zahlungsantrag LEW14-20'!Druckbereich</vt:lpstr>
      <vt:lpstr>gblUnits_ItemUnits</vt:lpstr>
      <vt:lpstr>gblUnits_UnitCodeLookup</vt:lpstr>
      <vt:lpstr>InKind_AcceptedCostVOK</vt:lpstr>
      <vt:lpstr>InKind_AcceptedCostVWK</vt:lpstr>
      <vt:lpstr>InKind_ApplicantIDCell</vt:lpstr>
      <vt:lpstr>InKind_ApplicantNameCell</vt:lpstr>
      <vt:lpstr>InKind_ApplicationIDCell</vt:lpstr>
      <vt:lpstr>InKind_ApplicationSubject</vt:lpstr>
      <vt:lpstr>InKind_ApplicationSubjectShadow</vt:lpstr>
      <vt:lpstr>InKind_AppliedCost</vt:lpstr>
      <vt:lpstr>InKind_DefaultActiveCell</vt:lpstr>
      <vt:lpstr>InKind_FormVersion</vt:lpstr>
      <vt:lpstr>InKind_PrintFilterColumn</vt:lpstr>
      <vt:lpstr>InKind_PrintFilterRow</vt:lpstr>
      <vt:lpstr>InKind_ReceiptPasteGuardRow</vt:lpstr>
      <vt:lpstr>InKind_ReceiptRangeHeadRow</vt:lpstr>
      <vt:lpstr>InKind_ReceiptRangeTailRow</vt:lpstr>
      <vt:lpstr>InKind_ReceiptTemplateRow</vt:lpstr>
      <vt:lpstr>InKind_ReducedCostVOK</vt:lpstr>
      <vt:lpstr>InKind_ReducedCostVWK</vt:lpstr>
      <vt:lpstr>InKind_SanctionsVOK</vt:lpstr>
      <vt:lpstr>InKind_SelectModeButtonRows</vt:lpstr>
      <vt:lpstr>InKind_SignatureRange</vt:lpstr>
      <vt:lpstr>InKind_SupportPeriodEndCell</vt:lpstr>
      <vt:lpstr>InKind_SupportPeriodStartCell</vt:lpstr>
      <vt:lpstr>InKind_TaxDeductCell</vt:lpstr>
      <vt:lpstr>InKind_TotalCost</vt:lpstr>
      <vt:lpstr>InKind_WorkerHeadRow</vt:lpstr>
      <vt:lpstr>InKind_WorkerInfoRange</vt:lpstr>
      <vt:lpstr>InKind_WorkerNameRange</vt:lpstr>
      <vt:lpstr>InKind_WorkerPasteGuardRow</vt:lpstr>
      <vt:lpstr>InKind_WorkerTailRow</vt:lpstr>
      <vt:lpstr>InKind_WorkerTemplateRow</vt:lpstr>
      <vt:lpstr>InvMat_AcceptedCostVOK</vt:lpstr>
      <vt:lpstr>InvMat_AcceptedCostVWK</vt:lpstr>
      <vt:lpstr>InvMat_ApplicantIDCell</vt:lpstr>
      <vt:lpstr>InvMat_ApplicantNameCell</vt:lpstr>
      <vt:lpstr>InvMat_ApplicationIDCell</vt:lpstr>
      <vt:lpstr>InvMat_ApplicationSubject</vt:lpstr>
      <vt:lpstr>InvMat_ApplicationSubjectShadow</vt:lpstr>
      <vt:lpstr>InvMat_AppliedCost</vt:lpstr>
      <vt:lpstr>InvMat_DefaultActiveCell</vt:lpstr>
      <vt:lpstr>InvMat_FormVersion</vt:lpstr>
      <vt:lpstr>InvMat_PrintFilterColumn</vt:lpstr>
      <vt:lpstr>InvMat_PrintFilterRow</vt:lpstr>
      <vt:lpstr>InvMat_ReceiptPasteGuardRow</vt:lpstr>
      <vt:lpstr>InvMat_ReceiptRangeHeadRow</vt:lpstr>
      <vt:lpstr>InvMat_ReceiptRangeTailRow</vt:lpstr>
      <vt:lpstr>InvMat_ReceiptTemplateRow</vt:lpstr>
      <vt:lpstr>InvMat_ReducedCostVOK</vt:lpstr>
      <vt:lpstr>InvMat_ReducedCostVWK</vt:lpstr>
      <vt:lpstr>InvMat_SanctionsVOK</vt:lpstr>
      <vt:lpstr>InvMat_SelectModeButtonRows</vt:lpstr>
      <vt:lpstr>InvMat_SignatureRange</vt:lpstr>
      <vt:lpstr>InvMat_SupportPeriodEndCell</vt:lpstr>
      <vt:lpstr>InvMat_SupportPeriodStartCell</vt:lpstr>
      <vt:lpstr>InvMat_TaxDeductCell</vt:lpstr>
      <vt:lpstr>InvMat_TitleInvestMaterialRow</vt:lpstr>
      <vt:lpstr>InvMat_TitleInvestRow</vt:lpstr>
      <vt:lpstr>InvMat_TitleMaterialRow</vt:lpstr>
      <vt:lpstr>InvMat_TotalCostExclTaxes</vt:lpstr>
      <vt:lpstr>InvMat_TotalCostInclTaxes</vt:lpstr>
      <vt:lpstr>Labour_AcceptedCostInclOverheadVOK</vt:lpstr>
      <vt:lpstr>Labour_AcceptedCostInclOverheadVOKActive</vt:lpstr>
      <vt:lpstr>Labour_AcceptedCostInclOverheadVWK</vt:lpstr>
      <vt:lpstr>Labour_AcceptedCostInclOverheadVWKActive</vt:lpstr>
      <vt:lpstr>Labour_AcceptedCostVOK</vt:lpstr>
      <vt:lpstr>Labour_AcceptedCostVOKActive</vt:lpstr>
      <vt:lpstr>Labour_AcceptedCostVWK</vt:lpstr>
      <vt:lpstr>Labour_AcceptedCostVWKActive</vt:lpstr>
      <vt:lpstr>Labour_ActualWeeklyHoursRow</vt:lpstr>
      <vt:lpstr>Labour_ApplicantIDCell</vt:lpstr>
      <vt:lpstr>Labour_ApplicantNameCell</vt:lpstr>
      <vt:lpstr>Labour_ApplicationIDCell</vt:lpstr>
      <vt:lpstr>Labour_ApplicationSubject</vt:lpstr>
      <vt:lpstr>Labour_ApplicationSubjectShadow</vt:lpstr>
      <vt:lpstr>Labour_AppliedCost</vt:lpstr>
      <vt:lpstr>Labour_AppliedCostActive</vt:lpstr>
      <vt:lpstr>Labour_AppliedCostInclOverhead</vt:lpstr>
      <vt:lpstr>Labour_AppliedCostInclOverheadActive</vt:lpstr>
      <vt:lpstr>Labour_ApplSubjectMirrorRows</vt:lpstr>
      <vt:lpstr>Labour_CalcModeTitleRows</vt:lpstr>
      <vt:lpstr>Labour_CalcTotalWorkHoursRow</vt:lpstr>
      <vt:lpstr>Labour_ChargeDaysRow</vt:lpstr>
      <vt:lpstr>Labour_DataEntryDoneDateCell</vt:lpstr>
      <vt:lpstr>Labour_DataEntryDoneTimestampRows</vt:lpstr>
      <vt:lpstr>Labour_DataSubmittedCell</vt:lpstr>
      <vt:lpstr>Labour_DetailedHoursRange</vt:lpstr>
      <vt:lpstr>Labour_DetailedWageDataRows</vt:lpstr>
      <vt:lpstr>Labour_EditTotalWorkHoursRow</vt:lpstr>
      <vt:lpstr>Labour_EmployeeHeaderRows</vt:lpstr>
      <vt:lpstr>Labour_ExtraTextRows</vt:lpstr>
      <vt:lpstr>Labour_FlatWageDataRows</vt:lpstr>
      <vt:lpstr>Labour_FormVersion</vt:lpstr>
      <vt:lpstr>Labour_LineTimeColumn</vt:lpstr>
      <vt:lpstr>Labour_ModelHoursRange</vt:lpstr>
      <vt:lpstr>Labour_OvertimePaymentRow</vt:lpstr>
      <vt:lpstr>Labour_PaymentHeaderCell</vt:lpstr>
      <vt:lpstr>Labour_ProjDataHeadRow</vt:lpstr>
      <vt:lpstr>Labour_ProjDataTailRow</vt:lpstr>
      <vt:lpstr>Labour_ProjectHoursDataRows</vt:lpstr>
      <vt:lpstr>Labour_ProjectNameCell</vt:lpstr>
      <vt:lpstr>Labour_ProjTemplateRow</vt:lpstr>
      <vt:lpstr>Labour_ReducedCostInclOverheadVOK</vt:lpstr>
      <vt:lpstr>Labour_ReducedCostInclOverheadVOKActive</vt:lpstr>
      <vt:lpstr>Labour_ReducedCostInclOverheadVWK</vt:lpstr>
      <vt:lpstr>Labour_ReducedCostInclOverheadVWKActive</vt:lpstr>
      <vt:lpstr>Labour_ReducedCostVOK</vt:lpstr>
      <vt:lpstr>Labour_ReducedCostVOKActive</vt:lpstr>
      <vt:lpstr>Labour_ReducedCostVWK</vt:lpstr>
      <vt:lpstr>Labour_ReducedCostVWKActive</vt:lpstr>
      <vt:lpstr>Labour_ReferenceCostDataRows</vt:lpstr>
      <vt:lpstr>Labour_SelectCalcModeRows</vt:lpstr>
      <vt:lpstr>Labour_SelectDataEntryDoneRows</vt:lpstr>
      <vt:lpstr>Labour_SelectedCalcTypeCell</vt:lpstr>
      <vt:lpstr>Labour_SumApplicableCost</vt:lpstr>
      <vt:lpstr>Labour_SumApplicableCostActive</vt:lpstr>
      <vt:lpstr>Labour_SumApplicableCostCheck</vt:lpstr>
      <vt:lpstr>Labour_SumAppliedCost</vt:lpstr>
      <vt:lpstr>Labour_SumAppliedCostActive</vt:lpstr>
      <vt:lpstr>Labour_SumAppliedCostCheck</vt:lpstr>
      <vt:lpstr>Labour_SumOverheads</vt:lpstr>
      <vt:lpstr>Labour_SumOverheadsActive</vt:lpstr>
      <vt:lpstr>Labour_SumOverheadsCheck</vt:lpstr>
      <vt:lpstr>Labour_SumSanctionsOverheadVOK</vt:lpstr>
      <vt:lpstr>Labour_SumSanctionsOverheadVOKActive</vt:lpstr>
      <vt:lpstr>Labour_SumSanctionsOverheadVWK</vt:lpstr>
      <vt:lpstr>Labour_SumSanctionsOverheadVWKActive</vt:lpstr>
      <vt:lpstr>Labour_SumSanctionsVOK</vt:lpstr>
      <vt:lpstr>Labour_SumSanctionsVOKActive</vt:lpstr>
      <vt:lpstr>Labour_SumSanctionsVWK</vt:lpstr>
      <vt:lpstr>Labour_SumSanctionsVWKActive</vt:lpstr>
      <vt:lpstr>Labour_SumTotalCostInclOverhead</vt:lpstr>
      <vt:lpstr>Labour_SumTotalCostInclOverheadActive</vt:lpstr>
      <vt:lpstr>Labour_SumTotalCostInclOverheadCheck</vt:lpstr>
      <vt:lpstr>Labour_TotalSumRange</vt:lpstr>
      <vt:lpstr>Labour_ValidateCostRows</vt:lpstr>
      <vt:lpstr>Labour_VisibleButtonMask</vt:lpstr>
      <vt:lpstr>Labour_VOKEntryRange</vt:lpstr>
      <vt:lpstr>Labour_WeeklyHoursRow</vt:lpstr>
      <vt:lpstr>Labour_WorkedDaysRow</vt:lpstr>
      <vt:lpstr>Labour_WorkPeriodYearRows</vt:lpstr>
      <vt:lpstr>LabourC_SumApplicableCost</vt:lpstr>
      <vt:lpstr>LabourC_SumApplicableCostActive</vt:lpstr>
      <vt:lpstr>LabourC_SumApplicableCostCheck</vt:lpstr>
      <vt:lpstr>LabourC_SumApplicableCostVWK</vt:lpstr>
      <vt:lpstr>LabourC_SumApplicableCostVWKActive</vt:lpstr>
      <vt:lpstr>LabourC_SumApplicableCostVWKCheck</vt:lpstr>
      <vt:lpstr>LabourC_SumOverheads</vt:lpstr>
      <vt:lpstr>LabourC_SumOverheadsActive</vt:lpstr>
      <vt:lpstr>LabourC_SumOverheadsCheck</vt:lpstr>
      <vt:lpstr>LabourC_SumTotalCostInclOverhead</vt:lpstr>
      <vt:lpstr>LabourC_SumTotalCostInclOverheadActive</vt:lpstr>
      <vt:lpstr>LabourC_SumTotalCostInclOverheadCheck</vt:lpstr>
      <vt:lpstr>LabourC_SumTotalCostInclOverheadVWK</vt:lpstr>
      <vt:lpstr>LabourC_SumTotalCostInclOverheadVWKActive</vt:lpstr>
      <vt:lpstr>LabourC_SumTotalCostInclOverheadVWKCheck</vt:lpstr>
      <vt:lpstr>'Zahlungsantrag LEW14-20'!PaymAppl_AMALogoArea</vt:lpstr>
      <vt:lpstr>PaymAppl_AMALogoArea</vt:lpstr>
      <vt:lpstr>'Zahlungsantrag LEW14-20'!PaymAppl_AmountExclTax</vt:lpstr>
      <vt:lpstr>PaymAppl_AmountExclTax</vt:lpstr>
      <vt:lpstr>'Zahlungsantrag LEW14-20'!PaymAppl_AmountInclTax</vt:lpstr>
      <vt:lpstr>PaymAppl_AmountInclTax</vt:lpstr>
      <vt:lpstr>'Zahlungsantrag LEW14-20'!PaymAppl_ApplicantID</vt:lpstr>
      <vt:lpstr>PaymAppl_ApplicantID</vt:lpstr>
      <vt:lpstr>'Zahlungsantrag LEW14-20'!PaymAppl_ApplicantName</vt:lpstr>
      <vt:lpstr>PaymAppl_ApplicantName</vt:lpstr>
      <vt:lpstr>'Zahlungsantrag LEW14-20'!PaymAppl_ApplicationID</vt:lpstr>
      <vt:lpstr>PaymAppl_ApplicationID</vt:lpstr>
      <vt:lpstr>'Zahlungsantrag LEW14-20'!PaymAppl_AppliedAmount</vt:lpstr>
      <vt:lpstr>PaymAppl_AppliedAmount</vt:lpstr>
      <vt:lpstr>'Zahlungsantrag LEW14-20'!PaymAppl_BIC</vt:lpstr>
      <vt:lpstr>PaymAppl_BIC</vt:lpstr>
      <vt:lpstr>'Zahlungsantrag LEW14-20'!PaymAppl_CoupleNameA</vt:lpstr>
      <vt:lpstr>PaymAppl_CoupleNameA</vt:lpstr>
      <vt:lpstr>'Zahlungsantrag LEW14-20'!PaymAppl_CoupleNameB</vt:lpstr>
      <vt:lpstr>PaymAppl_CoupleNameB</vt:lpstr>
      <vt:lpstr>'Zahlungsantrag LEW14-20'!PaymAppl_DataExportDate</vt:lpstr>
      <vt:lpstr>PaymAppl_DataExportDate</vt:lpstr>
      <vt:lpstr>'Zahlungsantrag LEW14-20'!PaymAppl_FormVersion</vt:lpstr>
      <vt:lpstr>PaymAppl_FormVersion</vt:lpstr>
      <vt:lpstr>'Zahlungsantrag LEW14-20'!PaymAppl_IBAN</vt:lpstr>
      <vt:lpstr>PaymAppl_IBAN</vt:lpstr>
      <vt:lpstr>'Zahlungsantrag LEW14-20'!PaymAppl_IndividualName</vt:lpstr>
      <vt:lpstr>PaymAppl_IndividualName</vt:lpstr>
      <vt:lpstr>'Zahlungsantrag LEW14-20'!PaymAppl_IntentCode</vt:lpstr>
      <vt:lpstr>PaymAppl_IntentCode</vt:lpstr>
      <vt:lpstr>'Zahlungsantrag LEW14-20'!PaymAppl_IntentName</vt:lpstr>
      <vt:lpstr>PaymAppl_IntentName</vt:lpstr>
      <vt:lpstr>'Zahlungsantrag LEW14-20'!PaymAppl_LegalEntityName</vt:lpstr>
      <vt:lpstr>PaymAppl_LegalEntityName</vt:lpstr>
      <vt:lpstr>'Zahlungsantrag LEW14-20'!PaymAppl_LEWDataExportDir</vt:lpstr>
      <vt:lpstr>PaymAppl_LEWDataExportDir</vt:lpstr>
      <vt:lpstr>'Zahlungsantrag LEW14-20'!PaymAppl_PartialPaymID</vt:lpstr>
      <vt:lpstr>PaymAppl_PartialPaymID</vt:lpstr>
      <vt:lpstr>'Zahlungsantrag LEW14-20'!PaymAppl_PartialPaymSelect</vt:lpstr>
      <vt:lpstr>PaymAppl_PartialPaymSelect</vt:lpstr>
      <vt:lpstr>'Zahlungsantrag LEW14-20'!PaymAppl_PartialPaymTitle</vt:lpstr>
      <vt:lpstr>PaymAppl_PartialPaymTitle</vt:lpstr>
      <vt:lpstr>'Zahlungsantrag LEW14-20'!PaymAppl_PersonGroupName</vt:lpstr>
      <vt:lpstr>PaymAppl_PersonGroupName</vt:lpstr>
      <vt:lpstr>'Zahlungsantrag LEW14-20'!PaymAppl_PrevSponsor</vt:lpstr>
      <vt:lpstr>PaymAppl_PrevSponsor</vt:lpstr>
      <vt:lpstr>'Zahlungsantrag LEW14-20'!PaymAppl_ProjectTypes</vt:lpstr>
      <vt:lpstr>PaymAppl_ProjectTypes</vt:lpstr>
      <vt:lpstr>'Zahlungsantrag LEW14-20'!PaymAppl_ProvinceIdx</vt:lpstr>
      <vt:lpstr>PaymAppl_ProvinceIdx</vt:lpstr>
      <vt:lpstr>'Zahlungsantrag LEW14-20'!PaymAppl_ProvinceLogo</vt:lpstr>
      <vt:lpstr>PaymAppl_ProvinceLogo</vt:lpstr>
      <vt:lpstr>'Zahlungsantrag LEW14-20'!PaymAppl_Revenue</vt:lpstr>
      <vt:lpstr>PaymAppl_Revenue</vt:lpstr>
      <vt:lpstr>'Zahlungsantrag LEW14-20'!PaymAppl_Sponsor</vt:lpstr>
      <vt:lpstr>PaymAppl_Sponsor</vt:lpstr>
      <vt:lpstr>'Zahlungsantrag LEW14-20'!PaymAppl_SponsorLogoArea</vt:lpstr>
      <vt:lpstr>PaymAppl_SponsorLogoArea</vt:lpstr>
      <vt:lpstr>'Zahlungsantrag LEW14-20'!PaymAppl_SupportPeriodEnd</vt:lpstr>
      <vt:lpstr>PaymAppl_SupportPeriodEnd</vt:lpstr>
      <vt:lpstr>'Zahlungsantrag LEW14-20'!PaymAppl_SupportPeriodStart</vt:lpstr>
      <vt:lpstr>PaymAppl_SupportPeriodStart</vt:lpstr>
      <vt:lpstr>'Zahlungsantrag LEW14-20'!PaymAppl_TaxDeduct</vt:lpstr>
      <vt:lpstr>PaymAppl_TaxDeduct</vt:lpstr>
      <vt:lpstr>ProjectTypeSponsors</vt:lpstr>
      <vt:lpstr>Notizen!ScratchPad_ApplicantID</vt:lpstr>
      <vt:lpstr>ScratchPad_ApplicantID</vt:lpstr>
      <vt:lpstr>Notizen!ScratchPad_ApplicantName</vt:lpstr>
      <vt:lpstr>ScratchPad_ApplicantName</vt:lpstr>
      <vt:lpstr>Notizen!ScratchPad_ApplicationID</vt:lpstr>
      <vt:lpstr>ScratchPad_ApplicationID</vt:lpstr>
      <vt:lpstr>Notizen!ScratchPad_ApplicationSubject</vt:lpstr>
      <vt:lpstr>ScratchPad_ApplicationSubject</vt:lpstr>
      <vt:lpstr>Notizen!ScratchPad_DefaultCursorPos</vt:lpstr>
      <vt:lpstr>ScratchPad_DefaultCursorPos</vt:lpstr>
      <vt:lpstr>Notizen!ScratchPad_FormVersion</vt:lpstr>
      <vt:lpstr>ScratchPad_FormVersion</vt:lpstr>
      <vt:lpstr>Notizen!ScratchPad_SupportPeriodEnd</vt:lpstr>
      <vt:lpstr>ScratchPad_SupportPeriodEnd</vt:lpstr>
      <vt:lpstr>Notizen!ScratchPad_SupportPeriodStart</vt:lpstr>
      <vt:lpstr>ScratchPad_SupportPeriodStart</vt:lpstr>
      <vt:lpstr>Notizen!ScratchPad_TaxDeduct</vt:lpstr>
      <vt:lpstr>ScratchPad_TaxDeduct</vt:lpstr>
      <vt:lpstr>StdCost_AcceptedCostVOK</vt:lpstr>
      <vt:lpstr>StdCost_AcceptedCostVWK</vt:lpstr>
      <vt:lpstr>StdCost_ApplicantIDCell</vt:lpstr>
      <vt:lpstr>StdCost_ApplicantNameCell</vt:lpstr>
      <vt:lpstr>StdCost_ApplicationIDCell</vt:lpstr>
      <vt:lpstr>StdCost_ApplicationSubject</vt:lpstr>
      <vt:lpstr>StdCost_ApplicationSubjectShadow</vt:lpstr>
      <vt:lpstr>StdCost_AppliedCost</vt:lpstr>
      <vt:lpstr>StdCost_DefaultActiveCell</vt:lpstr>
      <vt:lpstr>StdCost_FormVersion</vt:lpstr>
      <vt:lpstr>StdCost_PrintFilterColumn</vt:lpstr>
      <vt:lpstr>StdCost_PrintFilterRow</vt:lpstr>
      <vt:lpstr>StdCost_ReceiptPasteGuardRow</vt:lpstr>
      <vt:lpstr>StdCost_ReceiptRangeHeadRow</vt:lpstr>
      <vt:lpstr>StdCost_ReceiptRangeTailRow</vt:lpstr>
      <vt:lpstr>StdCost_ReceiptTemplateRow</vt:lpstr>
      <vt:lpstr>StdCost_ReducedCostVOK</vt:lpstr>
      <vt:lpstr>StdCost_ReducedCostVWK</vt:lpstr>
      <vt:lpstr>StdCost_SanctionsVOK</vt:lpstr>
      <vt:lpstr>StdCost_SelectModeButtonRows</vt:lpstr>
      <vt:lpstr>StdCost_SignatureRange</vt:lpstr>
      <vt:lpstr>StdCost_SupportPeriodEndCell</vt:lpstr>
      <vt:lpstr>StdCost_SupportPeriodStartCell</vt:lpstr>
      <vt:lpstr>StdCost_TaxDeductCell</vt:lpstr>
      <vt:lpstr>StdCost_TotalCost</vt:lpstr>
      <vt:lpstr>'Auswahl Belegaufstellungen'!Stm_ApplicantID</vt:lpstr>
      <vt:lpstr>Stm_ApplicantID</vt:lpstr>
      <vt:lpstr>'Auswahl Belegaufstellungen'!Stm_ApplicantName</vt:lpstr>
      <vt:lpstr>Stm_ApplicantName</vt:lpstr>
      <vt:lpstr>'Auswahl Belegaufstellungen'!Stm_ApplicationID</vt:lpstr>
      <vt:lpstr>Stm_ApplicationID</vt:lpstr>
      <vt:lpstr>'Auswahl Belegaufstellungen'!Stm_FormVersion</vt:lpstr>
      <vt:lpstr>Stm_FormVersion</vt:lpstr>
      <vt:lpstr>'Auswahl Belegaufstellungen'!Stm_SupportPeriodEnd</vt:lpstr>
      <vt:lpstr>Stm_SupportPeriodEnd</vt:lpstr>
      <vt:lpstr>'Auswahl Belegaufstellungen'!Stm_SupportPeriodStart</vt:lpstr>
      <vt:lpstr>Stm_SupportPeriodStart</vt:lpstr>
      <vt:lpstr>'Auswahl Belegaufstellungen'!Stm_TaxDeduct</vt:lpstr>
      <vt:lpstr>Stm_TaxDeduct</vt:lpstr>
      <vt:lpstr>'Auswahl Belegaufstellungen'!Stm_ViewMode</vt:lpstr>
      <vt:lpstr>Stm_ViewMode</vt:lpstr>
      <vt:lpstr>'Auswahl Belegaufstellungen'!Stm_ViewModeSelectRange</vt:lpstr>
      <vt:lpstr>Stm_ViewModeSelectRange</vt:lpstr>
      <vt:lpstr>Übersicht!Summary_ApplicantID</vt:lpstr>
      <vt:lpstr>Summary_ApplicantID</vt:lpstr>
      <vt:lpstr>Übersicht!Summary_ApplicantName</vt:lpstr>
      <vt:lpstr>Summary_ApplicantName</vt:lpstr>
      <vt:lpstr>Übersicht!Summary_ApplicationID</vt:lpstr>
      <vt:lpstr>Summary_ApplicationID</vt:lpstr>
      <vt:lpstr>Übersicht!Summary_ButtonARows</vt:lpstr>
      <vt:lpstr>Summary_ButtonARows</vt:lpstr>
      <vt:lpstr>Übersicht!Summary_ButtonBRows</vt:lpstr>
      <vt:lpstr>Summary_ButtonBRows</vt:lpstr>
      <vt:lpstr>Übersicht!Summary_ButtonCRows</vt:lpstr>
      <vt:lpstr>Summary_ButtonCRows</vt:lpstr>
      <vt:lpstr>Übersicht!Summary_ButtonDRows</vt:lpstr>
      <vt:lpstr>Summary_ButtonDRows</vt:lpstr>
      <vt:lpstr>Übersicht!Summary_ButtonRows</vt:lpstr>
      <vt:lpstr>Summary_ButtonRows</vt:lpstr>
      <vt:lpstr>Übersicht!Summary_ButtonVisibilityRow</vt:lpstr>
      <vt:lpstr>Summary_ButtonVisibilityRow</vt:lpstr>
      <vt:lpstr>Übersicht!Summary_FooterTemplateRange</vt:lpstr>
      <vt:lpstr>Summary_FooterTemplateRange</vt:lpstr>
      <vt:lpstr>Übersicht!Summary_FormVersion</vt:lpstr>
      <vt:lpstr>Summary_FormVersion</vt:lpstr>
      <vt:lpstr>Übersicht!Summary_GlobalFooterTemplateRange</vt:lpstr>
      <vt:lpstr>Summary_GlobalFooterTemplateRange</vt:lpstr>
      <vt:lpstr>Übersicht!Summary_GroupByCell</vt:lpstr>
      <vt:lpstr>Summary_GroupByCell</vt:lpstr>
      <vt:lpstr>Übersicht!Summary_GroupByCellShadow</vt:lpstr>
      <vt:lpstr>Summary_GroupByCellShadow</vt:lpstr>
      <vt:lpstr>Übersicht!Summary_HeaderTemplateRange</vt:lpstr>
      <vt:lpstr>Summary_HeaderTemplateRange</vt:lpstr>
      <vt:lpstr>Übersicht!Summary_ItemTemplateRow</vt:lpstr>
      <vt:lpstr>Summary_ItemTemplateRow</vt:lpstr>
      <vt:lpstr>Übersicht!Summary_LockButtonRows</vt:lpstr>
      <vt:lpstr>Summary_LockButtonRows</vt:lpstr>
      <vt:lpstr>Übersicht!Summary_ModeButtonRows</vt:lpstr>
      <vt:lpstr>Summary_ModeButtonRows</vt:lpstr>
      <vt:lpstr>Übersicht!Summary_SupportPeriodEnd</vt:lpstr>
      <vt:lpstr>Summary_SupportPeriodEnd</vt:lpstr>
      <vt:lpstr>Übersicht!Summary_SupportPeriodStart</vt:lpstr>
      <vt:lpstr>Summary_SupportPeriodStart</vt:lpstr>
      <vt:lpstr>Übersicht!Summary_TaxDeduct</vt:lpstr>
      <vt:lpstr>Summary_TaxDeduct</vt:lpstr>
      <vt:lpstr>Übersicht!Summary_TemplateRange</vt:lpstr>
      <vt:lpstr>Summary_TemplateRange</vt:lpstr>
    </vt:vector>
  </TitlesOfParts>
  <Manager>Rita Froschauer</Manager>
  <Company>AMA - Agrarmarkt Austria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Belegaufstellungen</dc:title>
  <dc:subject>Belegaufstellungen</dc:subject>
  <dc:creator>Roland Lieger</dc:creator>
  <cp:keywords/>
  <dc:description>Stand: 10. Juni 2021 / Version 469.23</dc:description>
  <cp:lastModifiedBy>Renate</cp:lastModifiedBy>
  <cp:revision>469</cp:revision>
  <cp:lastPrinted>2021-06-10T11:00:00Z</cp:lastPrinted>
  <dcterms:created xsi:type="dcterms:W3CDTF">2021-06-10T11:00:00Z</dcterms:created>
  <dcterms:modified xsi:type="dcterms:W3CDTF">2022-01-10T10:26:57Z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igentümer">
    <vt:lpwstr>Agrarmarkt Austria</vt:lpwstr>
  </property>
  <property fmtid="{D5CDD505-2E9C-101B-9397-08002B2CF9AE}" pid="3" name="Abteilung">
    <vt:lpwstr>GBII /Abt. 5 / Ref.17 - Projekte</vt:lpwstr>
  </property>
  <property fmtid="{D5CDD505-2E9C-101B-9397-08002B2CF9AE}" pid="4" name="Bearbeitet von">
    <vt:lpwstr>Rita Froschauer</vt:lpwstr>
  </property>
  <property fmtid="{D5CDD505-2E9C-101B-9397-08002B2CF9AE}" pid="5" name="FSC#FSCLAKIS@15.1000:Abgeschlossen">
    <vt:lpwstr/>
  </property>
  <property fmtid="{D5CDD505-2E9C-101B-9397-08002B2CF9AE}" pid="6" name="FSC#FSCLAKIS@15.1000:Abgezeichnet_am">
    <vt:lpwstr/>
  </property>
  <property fmtid="{D5CDD505-2E9C-101B-9397-08002B2CF9AE}" pid="7" name="FSC#FSCLAKIS@15.1000:Abgezeichnet_von">
    <vt:lpwstr/>
  </property>
  <property fmtid="{D5CDD505-2E9C-101B-9397-08002B2CF9AE}" pid="8" name="FSC#FSCLAKIS@15.1000:Abgezeichnet2_am">
    <vt:lpwstr/>
  </property>
  <property fmtid="{D5CDD505-2E9C-101B-9397-08002B2CF9AE}" pid="9" name="FSC#FSCLAKIS@15.1000:Abgezeichnet2_von">
    <vt:lpwstr/>
  </property>
  <property fmtid="{D5CDD505-2E9C-101B-9397-08002B2CF9AE}" pid="10" name="FSC#FSCLAKIS@15.1000:Abschriftsklausel">
    <vt:lpwstr/>
  </property>
  <property fmtid="{D5CDD505-2E9C-101B-9397-08002B2CF9AE}" pid="11" name="FSC#FSCLAKIS@15.1000:AktBetreff">
    <vt:lpwstr>Ländliche Entwicklung - Arbeitsanweisungen der AMA</vt:lpwstr>
  </property>
  <property fmtid="{D5CDD505-2E9C-101B-9397-08002B2CF9AE}" pid="12" name="FSC#FSCLAKIS@15.1000:Bearbeiter_Tit_NN">
    <vt:lpwstr>Ing. Schager</vt:lpwstr>
  </property>
  <property fmtid="{D5CDD505-2E9C-101B-9397-08002B2CF9AE}" pid="13" name="FSC#FSCLAKIS@15.1000:Bearbeiter_Tit_VN_NN">
    <vt:lpwstr>Ing. Harald Schager</vt:lpwstr>
  </property>
  <property fmtid="{D5CDD505-2E9C-101B-9397-08002B2CF9AE}" pid="14" name="FSC#FSCLAKIS@15.1000:Beilagen">
    <vt:lpwstr/>
  </property>
  <property fmtid="{D5CDD505-2E9C-101B-9397-08002B2CF9AE}" pid="15" name="FSC#FSCLAKIS@15.1000:Betreff">
    <vt:lpwstr>Hotline-Anweisung "LE 09/2021 Informationsblatt zu Personalkosten, Änderungen der Einreichfristen für Zahlungsanträge"</vt:lpwstr>
  </property>
  <property fmtid="{D5CDD505-2E9C-101B-9397-08002B2CF9AE}" pid="16" name="FSC#FSCLAKIS@15.1000:Bezug">
    <vt:lpwstr/>
  </property>
  <property fmtid="{D5CDD505-2E9C-101B-9397-08002B2CF9AE}" pid="17" name="FSC#FSCLAKIS@15.1000:DW_Bearbeiter">
    <vt:lpwstr>12984</vt:lpwstr>
  </property>
  <property fmtid="{D5CDD505-2E9C-101B-9397-08002B2CF9AE}" pid="18" name="FSC#FSCLAKIS@15.1000:DW_Eigentuemer_Zuschrift">
    <vt:lpwstr/>
  </property>
  <property fmtid="{D5CDD505-2E9C-101B-9397-08002B2CF9AE}" pid="19" name="FSC#FSCLAKIS@15.1000:Geschlecht_Bearbeiter">
    <vt:lpwstr>Männlich</vt:lpwstr>
  </property>
  <property fmtid="{D5CDD505-2E9C-101B-9397-08002B2CF9AE}" pid="20" name="FSC#FSCLAKIS@15.1000:Geschlecht_Eigentuemer_Zuschrift">
    <vt:lpwstr/>
  </property>
  <property fmtid="{D5CDD505-2E9C-101B-9397-08002B2CF9AE}" pid="21" name="FSC#FSCLAKIS@15.1000:Eigentuemer_Zuschrift_Tit_NN">
    <vt:lpwstr/>
  </property>
  <property fmtid="{D5CDD505-2E9C-101B-9397-08002B2CF9AE}" pid="22" name="FSC#FSCLAKIS@15.1000:Eigentuemer_Zuschrift_Tit_VN_NN">
    <vt:lpwstr/>
  </property>
  <property fmtid="{D5CDD505-2E9C-101B-9397-08002B2CF9AE}" pid="23" name="FSC#FSCLAKIS@15.1000:Erzeugt_am">
    <vt:lpwstr>03.08.2021</vt:lpwstr>
  </property>
  <property fmtid="{D5CDD505-2E9C-101B-9397-08002B2CF9AE}" pid="24" name="FSC#FSCLAKIS@15.1000:Fertigungsklausel">
    <vt:lpwstr/>
  </property>
  <property fmtid="{D5CDD505-2E9C-101B-9397-08002B2CF9AE}" pid="25" name="FSC#FSCLAKIS@15.1000:Fertigungsklausel2">
    <vt:lpwstr/>
  </property>
  <property fmtid="{D5CDD505-2E9C-101B-9397-08002B2CF9AE}" pid="26" name="FSC#FSCLAKIS@15.1000:Kennzeichen">
    <vt:lpwstr>LF3-A-145/455-2021</vt:lpwstr>
  </property>
  <property fmtid="{D5CDD505-2E9C-101B-9397-08002B2CF9AE}" pid="27" name="FSC#FSCLAKIS@15.1000:Objektname">
    <vt:lpwstr>09_Zahlungsantrag_inkl_Belegaufstellungen_v13b_Noe</vt:lpwstr>
  </property>
  <property fmtid="{D5CDD505-2E9C-101B-9397-08002B2CF9AE}" pid="28" name="FSC#FSCLAKIS@15.1000:RsabAbsender">
    <vt:lpwstr>Amt der NÖ Landesregierung_x000d_
Abteilung Landwirtschaftsförderung_x000d_
Landhausplatz 1_x000d_
3109 St. Pölten</vt:lpwstr>
  </property>
  <property fmtid="{D5CDD505-2E9C-101B-9397-08002B2CF9AE}" pid="29" name="FSC#FSCLAKIS@15.1000:Text_nach_Fertigung">
    <vt:lpwstr/>
  </property>
  <property fmtid="{D5CDD505-2E9C-101B-9397-08002B2CF9AE}" pid="30" name="FSC#FSCLAKIS@15.1000:Unterschrieben_am">
    <vt:lpwstr/>
  </property>
  <property fmtid="{D5CDD505-2E9C-101B-9397-08002B2CF9AE}" pid="31" name="FSC#FSCLAKIS@15.1000:Unterschrieben_von">
    <vt:lpwstr/>
  </property>
  <property fmtid="{D5CDD505-2E9C-101B-9397-08002B2CF9AE}" pid="32" name="FSC#FSCLAKIS@15.1000:Unterschrieben2_am">
    <vt:lpwstr/>
  </property>
  <property fmtid="{D5CDD505-2E9C-101B-9397-08002B2CF9AE}" pid="33" name="FSC#FSCLAKIS@15.1000:Unterschrieben2_von">
    <vt:lpwstr/>
  </property>
  <property fmtid="{D5CDD505-2E9C-101B-9397-08002B2CF9AE}" pid="34" name="FSC#FSCLAKIS@15.1000:Unterschrieben_von_Tit_VN_NN_gsp">
    <vt:lpwstr/>
  </property>
  <property fmtid="{D5CDD505-2E9C-101B-9397-08002B2CF9AE}" pid="35" name="FSC#FSCLAKIS@15.1000:Unterschrieben_von_Tit_VN_NN_ng">
    <vt:lpwstr/>
  </property>
  <property fmtid="{D5CDD505-2E9C-101B-9397-08002B2CF9AE}" pid="36" name="FSC#FSCLAKIS@15.1000:Gesperrt_Bearbeiter">
    <vt:lpwstr>Ing. S c h a g e r</vt:lpwstr>
  </property>
  <property fmtid="{D5CDD505-2E9C-101B-9397-08002B2CF9AE}" pid="37" name="FSC#FSCLAKIS@15.1000:Systemaenderungszeitpunkt">
    <vt:lpwstr>3. August 2021</vt:lpwstr>
  </property>
  <property fmtid="{D5CDD505-2E9C-101B-9397-08002B2CF9AE}" pid="38" name="FSC#FSCLAKIS@15.1000:Eingangsdatum_ON">
    <vt:lpwstr/>
  </property>
  <property fmtid="{D5CDD505-2E9C-101B-9397-08002B2CF9AE}" pid="39" name="FSC#FSCLAKIS@15.1000:Frist_ON">
    <vt:lpwstr/>
  </property>
  <property fmtid="{D5CDD505-2E9C-101B-9397-08002B2CF9AE}" pid="40" name="FSC#FSCLAKIS@15.1000:Anmerkung_ON">
    <vt:lpwstr/>
  </property>
  <property fmtid="{D5CDD505-2E9C-101B-9397-08002B2CF9AE}" pid="41" name="FSC#FSCLAKIS@15.1000:Inhalt_ON">
    <vt:lpwstr/>
  </property>
  <property fmtid="{D5CDD505-2E9C-101B-9397-08002B2CF9AE}" pid="42" name="FSC#FSCLAKIS@15.1000:Hinweis_ON">
    <vt:lpwstr/>
  </property>
  <property fmtid="{D5CDD505-2E9C-101B-9397-08002B2CF9AE}" pid="43" name="FSC#FSCLAKIS@15.1000:Erledigung_ON">
    <vt:lpwstr/>
  </property>
  <property fmtid="{D5CDD505-2E9C-101B-9397-08002B2CF9AE}" pid="44" name="FSC#FSCLAKIS@15.1000:DVR">
    <vt:lpwstr/>
  </property>
  <property fmtid="{D5CDD505-2E9C-101B-9397-08002B2CF9AE}" pid="45" name="FSC#FSCLAKIS@15.1000:Eigentuemer_Objekt_Tit_VN_NN">
    <vt:lpwstr>Ing. Harald Schager</vt:lpwstr>
  </property>
  <property fmtid="{D5CDD505-2E9C-101B-9397-08002B2CF9AE}" pid="46" name="FSC#FSCLAKIS@15.1000:DW_Eigentuemer_Objekt">
    <vt:lpwstr>12984</vt:lpwstr>
  </property>
  <property fmtid="{D5CDD505-2E9C-101B-9397-08002B2CF9AE}" pid="47" name="FSC#NOELLAKISFORMSPROP@1000.8803:xmldata3n">
    <vt:lpwstr>TEXT: LEER (!)</vt:lpwstr>
  </property>
  <property fmtid="{D5CDD505-2E9C-101B-9397-08002B2CF9AE}" pid="48" name="FSC#NOELLAKISFORMSPROP@1000.8803:xmldata10n">
    <vt:lpwstr>TEXT: LEER (!)</vt:lpwstr>
  </property>
  <property fmtid="{D5CDD505-2E9C-101B-9397-08002B2CF9AE}" pid="49" name="FSC#NOELLAKISFORMSPROP@1000.8803:xmldata100n">
    <vt:lpwstr>kein Rechtsgeschäft</vt:lpwstr>
  </property>
  <property fmtid="{D5CDD505-2E9C-101B-9397-08002B2CF9AE}" pid="50" name="FSC#NOELLAKISFORMSPROP@1000.8803:xmldata101n">
    <vt:lpwstr>kein Datum</vt:lpwstr>
  </property>
  <property fmtid="{D5CDD505-2E9C-101B-9397-08002B2CF9AE}" pid="51" name="FSC#NOELLAKISFORMSPROP@1000.8803:xmldata102n">
    <vt:lpwstr>Keine Aktenzahl des Rechtsgeschäfts erfasst</vt:lpwstr>
  </property>
  <property fmtid="{D5CDD505-2E9C-101B-9397-08002B2CF9AE}" pid="52" name="FSC#NOELLAKISFORMSPROP@1000.8803:xmldata20n">
    <vt:lpwstr>TEXT: LEER (!)</vt:lpwstr>
  </property>
  <property fmtid="{D5CDD505-2E9C-101B-9397-08002B2CF9AE}" pid="53" name="FSC#NOELLAKISFORMSPROP@1000.8803:xmldata103n">
    <vt:lpwstr/>
  </property>
  <property fmtid="{D5CDD505-2E9C-101B-9397-08002B2CF9AE}" pid="54" name="FSC#NOELLAKISFORMSPROP@1000.8803:xmldata104n">
    <vt:lpwstr>Kein Zuschlag - Datum erfasst</vt:lpwstr>
  </property>
  <property fmtid="{D5CDD505-2E9C-101B-9397-08002B2CF9AE}" pid="55" name="FSC#NOELLAKISFORMSPROP@1000.8803:xmldata105n">
    <vt:lpwstr>Kein Zuschlag - Zahl erfasst</vt:lpwstr>
  </property>
  <property fmtid="{D5CDD505-2E9C-101B-9397-08002B2CF9AE}" pid="56" name="FSC#NOELLAKISFORMSPROP@1000.8803:xmldata30n">
    <vt:lpwstr>Kein Vertreter erfasst</vt:lpwstr>
  </property>
  <property fmtid="{D5CDD505-2E9C-101B-9397-08002B2CF9AE}" pid="57" name="FSC#NOELLAKISFORMSPROP@1000.8803:xmldataVertrEntn">
    <vt:lpwstr>Kein Vertreter erfasst</vt:lpwstr>
  </property>
  <property fmtid="{D5CDD505-2E9C-101B-9397-08002B2CF9AE}" pid="58" name="FSC#NOELLAKISFORMSPROP@1000.8803:xmldataGrundstEntn">
    <vt:lpwstr>TEXT: LEER (!)</vt:lpwstr>
  </property>
  <property fmtid="{D5CDD505-2E9C-101B-9397-08002B2CF9AE}" pid="59" name="FSC#NOELLAKISFORMSPROP@1000.8803:xmldataGVAVerkn">
    <vt:lpwstr>TEXT: LEER (!)</vt:lpwstr>
  </property>
  <property fmtid="{D5CDD505-2E9C-101B-9397-08002B2CF9AE}" pid="60" name="FSC#NOELLAKISFORMSPROP@1000.8803:xmldataGVAKaeufern">
    <vt:lpwstr>TEXT: LEER (!)</vt:lpwstr>
  </property>
  <property fmtid="{D5CDD505-2E9C-101B-9397-08002B2CF9AE}" pid="61" name="FSC#NOELLAKISFORMSPROP@1000.8803:xmldataGVARechtsgeschn">
    <vt:lpwstr>kein Rechtsgeschäft</vt:lpwstr>
  </property>
  <property fmtid="{D5CDD505-2E9C-101B-9397-08002B2CF9AE}" pid="62" name="FSC#NOELLAKISFORMSPROP@1000.8803:xmldataGVA_RG_datn">
    <vt:lpwstr>kein Datum</vt:lpwstr>
  </property>
  <property fmtid="{D5CDD505-2E9C-101B-9397-08002B2CF9AE}" pid="63" name="FSC#NOELLAKISFORMSPROP@1000.8803:xmldata_RG_Zahl_GVAn">
    <vt:lpwstr>Keine Aktenzahl des Rechtsgeschäfts erfasst</vt:lpwstr>
  </property>
  <property fmtid="{D5CDD505-2E9C-101B-9397-08002B2CF9AE}" pid="64" name="FSC#NOELLAKISFORMSPROP@1000.8803:xmldata_grundstueck_GVAn">
    <vt:lpwstr>TEXT: LEER (!)</vt:lpwstr>
  </property>
  <property fmtid="{D5CDD505-2E9C-101B-9397-08002B2CF9AE}" pid="65" name="FSC#NOELLAKISFORMSPROP@1000.8803:xmldataZuschlagGVAn">
    <vt:lpwstr/>
  </property>
  <property fmtid="{D5CDD505-2E9C-101B-9397-08002B2CF9AE}" pid="66" name="FSC#NOELLAKISFORMSPROP@1000.8803:xmldata_ZuDat_GVAn">
    <vt:lpwstr>Kein Zuschlag - Datum erfasst</vt:lpwstr>
  </property>
  <property fmtid="{D5CDD505-2E9C-101B-9397-08002B2CF9AE}" pid="67" name="FSC#NOELLAKISFORMSPROP@1000.8803:xmldata_ZuZahl_GVAn">
    <vt:lpwstr>Kein Zuschlag - Zahl erfasst</vt:lpwstr>
  </property>
  <property fmtid="{D5CDD505-2E9C-101B-9397-08002B2CF9AE}" pid="68" name="FSC#NOELLAKISFORMSPROP@1000.8803:xmldata_Vertreter_GVAn">
    <vt:lpwstr>Kein Vertreter erfasst</vt:lpwstr>
  </property>
  <property fmtid="{D5CDD505-2E9C-101B-9397-08002B2CF9AE}" pid="69" name="FSC#COOELAK@1.1001:Subject">
    <vt:lpwstr>Ländliche Entwicklung - Arbeitsanweisungen der AMA</vt:lpwstr>
  </property>
  <property fmtid="{D5CDD505-2E9C-101B-9397-08002B2CF9AE}" pid="70" name="FSC#COOELAK@1.1001:FileReference">
    <vt:lpwstr>LF3-A-145-2008</vt:lpwstr>
  </property>
  <property fmtid="{D5CDD505-2E9C-101B-9397-08002B2CF9AE}" pid="71" name="FSC#COOELAK@1.1001:FileRefYear">
    <vt:lpwstr>2008</vt:lpwstr>
  </property>
  <property fmtid="{D5CDD505-2E9C-101B-9397-08002B2CF9AE}" pid="72" name="FSC#COOELAK@1.1001:FileRefOrdinal">
    <vt:lpwstr>145</vt:lpwstr>
  </property>
  <property fmtid="{D5CDD505-2E9C-101B-9397-08002B2CF9AE}" pid="73" name="FSC#COOELAK@1.1001:FileRefOU">
    <vt:lpwstr>LF3</vt:lpwstr>
  </property>
  <property fmtid="{D5CDD505-2E9C-101B-9397-08002B2CF9AE}" pid="74" name="FSC#COOELAK@1.1001:Organization">
    <vt:lpwstr/>
  </property>
  <property fmtid="{D5CDD505-2E9C-101B-9397-08002B2CF9AE}" pid="75" name="FSC#COOELAK@1.1001:Owner">
    <vt:lpwstr>Schager Harald, Ing.</vt:lpwstr>
  </property>
  <property fmtid="{D5CDD505-2E9C-101B-9397-08002B2CF9AE}" pid="76" name="FSC#COOELAK@1.1001:OwnerExtension">
    <vt:lpwstr>12984</vt:lpwstr>
  </property>
  <property fmtid="{D5CDD505-2E9C-101B-9397-08002B2CF9AE}" pid="77" name="FSC#COOELAK@1.1001:OwnerFaxExtension">
    <vt:lpwstr/>
  </property>
  <property fmtid="{D5CDD505-2E9C-101B-9397-08002B2CF9AE}" pid="78" name="FSC#COOELAK@1.1001:DispatchedBy">
    <vt:lpwstr/>
  </property>
  <property fmtid="{D5CDD505-2E9C-101B-9397-08002B2CF9AE}" pid="79" name="FSC#COOELAK@1.1001:DispatchedAt">
    <vt:lpwstr/>
  </property>
  <property fmtid="{D5CDD505-2E9C-101B-9397-08002B2CF9AE}" pid="80" name="FSC#COOELAK@1.1001:ApprovedBy">
    <vt:lpwstr/>
  </property>
  <property fmtid="{D5CDD505-2E9C-101B-9397-08002B2CF9AE}" pid="81" name="FSC#COOELAK@1.1001:ApprovedAt">
    <vt:lpwstr/>
  </property>
  <property fmtid="{D5CDD505-2E9C-101B-9397-08002B2CF9AE}" pid="82" name="FSC#COOELAK@1.1001:Department">
    <vt:lpwstr>LF3 (Abteilung Landwirtschaftsförderung)</vt:lpwstr>
  </property>
  <property fmtid="{D5CDD505-2E9C-101B-9397-08002B2CF9AE}" pid="83" name="FSC#COOELAK@1.1001:CreatedAt">
    <vt:lpwstr>03.08.2021</vt:lpwstr>
  </property>
  <property fmtid="{D5CDD505-2E9C-101B-9397-08002B2CF9AE}" pid="84" name="FSC#COOELAK@1.1001:OU">
    <vt:lpwstr>LF3 (Abteilung Landwirtschaftsförderung)</vt:lpwstr>
  </property>
  <property fmtid="{D5CDD505-2E9C-101B-9397-08002B2CF9AE}" pid="85" name="FSC#COOELAK@1.1001:Priority">
    <vt:lpwstr> ()</vt:lpwstr>
  </property>
  <property fmtid="{D5CDD505-2E9C-101B-9397-08002B2CF9AE}" pid="86" name="FSC#COOELAK@1.1001:ObjBarCode">
    <vt:lpwstr>*COO.1000.8802.68.1955270*</vt:lpwstr>
  </property>
  <property fmtid="{D5CDD505-2E9C-101B-9397-08002B2CF9AE}" pid="87" name="FSC#COOELAK@1.1001:RefBarCode">
    <vt:lpwstr>*COO.1000.8802.2.15558882*</vt:lpwstr>
  </property>
  <property fmtid="{D5CDD505-2E9C-101B-9397-08002B2CF9AE}" pid="88" name="FSC#COOELAK@1.1001:FileRefBarCode">
    <vt:lpwstr>*LF3-A-145-2008*</vt:lpwstr>
  </property>
  <property fmtid="{D5CDD505-2E9C-101B-9397-08002B2CF9AE}" pid="89" name="FSC#COOELAK@1.1001:ExternalRef">
    <vt:lpwstr/>
  </property>
  <property fmtid="{D5CDD505-2E9C-101B-9397-08002B2CF9AE}" pid="90" name="FSC#COOELAK@1.1001:IncomingNumber">
    <vt:lpwstr/>
  </property>
  <property fmtid="{D5CDD505-2E9C-101B-9397-08002B2CF9AE}" pid="91" name="FSC#COOELAK@1.1001:IncomingSubject">
    <vt:lpwstr/>
  </property>
  <property fmtid="{D5CDD505-2E9C-101B-9397-08002B2CF9AE}" pid="92" name="FSC#COOELAK@1.1001:ProcessResponsible">
    <vt:lpwstr/>
  </property>
  <property fmtid="{D5CDD505-2E9C-101B-9397-08002B2CF9AE}" pid="93" name="FSC#COOELAK@1.1001:ProcessResponsiblePhone">
    <vt:lpwstr/>
  </property>
  <property fmtid="{D5CDD505-2E9C-101B-9397-08002B2CF9AE}" pid="94" name="FSC#COOELAK@1.1001:ProcessResponsibleMail">
    <vt:lpwstr/>
  </property>
  <property fmtid="{D5CDD505-2E9C-101B-9397-08002B2CF9AE}" pid="95" name="FSC#COOELAK@1.1001:ProcessResponsibleFax">
    <vt:lpwstr/>
  </property>
  <property fmtid="{D5CDD505-2E9C-101B-9397-08002B2CF9AE}" pid="96" name="FSC#COOELAK@1.1001:ApproverFirstName">
    <vt:lpwstr/>
  </property>
  <property fmtid="{D5CDD505-2E9C-101B-9397-08002B2CF9AE}" pid="97" name="FSC#COOELAK@1.1001:ApproverSurName">
    <vt:lpwstr/>
  </property>
  <property fmtid="{D5CDD505-2E9C-101B-9397-08002B2CF9AE}" pid="98" name="FSC#COOELAK@1.1001:ApproverTitle">
    <vt:lpwstr/>
  </property>
  <property fmtid="{D5CDD505-2E9C-101B-9397-08002B2CF9AE}" pid="99" name="FSC#COOELAK@1.1001:ExternalDate">
    <vt:lpwstr/>
  </property>
  <property fmtid="{D5CDD505-2E9C-101B-9397-08002B2CF9AE}" pid="100" name="FSC#COOELAK@1.1001:SettlementApprovedAt">
    <vt:lpwstr/>
  </property>
  <property fmtid="{D5CDD505-2E9C-101B-9397-08002B2CF9AE}" pid="101" name="FSC#COOELAK@1.1001:BaseNumber">
    <vt:lpwstr>A</vt:lpwstr>
  </property>
  <property fmtid="{D5CDD505-2E9C-101B-9397-08002B2CF9AE}" pid="102" name="FSC#COOELAK@1.1001:CurrentUserRolePos">
    <vt:lpwstr>Bearbeitung</vt:lpwstr>
  </property>
  <property fmtid="{D5CDD505-2E9C-101B-9397-08002B2CF9AE}" pid="103" name="FSC#COOELAK@1.1001:CurrentUserEmail">
    <vt:lpwstr>eva.eichinger@noel.gv.at</vt:lpwstr>
  </property>
  <property fmtid="{D5CDD505-2E9C-101B-9397-08002B2CF9AE}" pid="104" name="FSC#ELAKGOV@1.1001:PersonalSubjGender">
    <vt:lpwstr/>
  </property>
  <property fmtid="{D5CDD505-2E9C-101B-9397-08002B2CF9AE}" pid="105" name="FSC#ELAKGOV@1.1001:PersonalSubjFirstName">
    <vt:lpwstr/>
  </property>
  <property fmtid="{D5CDD505-2E9C-101B-9397-08002B2CF9AE}" pid="106" name="FSC#ELAKGOV@1.1001:PersonalSubjSurName">
    <vt:lpwstr/>
  </property>
  <property fmtid="{D5CDD505-2E9C-101B-9397-08002B2CF9AE}" pid="107" name="FSC#ELAKGOV@1.1001:PersonalSubjSalutation">
    <vt:lpwstr/>
  </property>
  <property fmtid="{D5CDD505-2E9C-101B-9397-08002B2CF9AE}" pid="108" name="FSC#ELAKGOV@1.1001:PersonalSubjAddress">
    <vt:lpwstr/>
  </property>
  <property fmtid="{D5CDD505-2E9C-101B-9397-08002B2CF9AE}" pid="109" name="FSC#ATSTATECFG@1.1001:Office">
    <vt:lpwstr/>
  </property>
  <property fmtid="{D5CDD505-2E9C-101B-9397-08002B2CF9AE}" pid="110" name="FSC#ATSTATECFG@1.1001:Agent">
    <vt:lpwstr>Ing. Harald Schager</vt:lpwstr>
  </property>
  <property fmtid="{D5CDD505-2E9C-101B-9397-08002B2CF9AE}" pid="111" name="FSC#ATSTATECFG@1.1001:AgentPhone">
    <vt:lpwstr>12984</vt:lpwstr>
  </property>
  <property fmtid="{D5CDD505-2E9C-101B-9397-08002B2CF9AE}" pid="112" name="FSC#ATSTATECFG@1.1001:DepartmentFax">
    <vt:lpwstr/>
  </property>
  <property fmtid="{D5CDD505-2E9C-101B-9397-08002B2CF9AE}" pid="113" name="FSC#ATSTATECFG@1.1001:DepartmentEmail">
    <vt:lpwstr>post.lf3@noel.gv.at</vt:lpwstr>
  </property>
  <property fmtid="{D5CDD505-2E9C-101B-9397-08002B2CF9AE}" pid="114" name="FSC#ATSTATECFG@1.1001:SubfileDate">
    <vt:lpwstr>03.08.2021</vt:lpwstr>
  </property>
  <property fmtid="{D5CDD505-2E9C-101B-9397-08002B2CF9AE}" pid="115" name="FSC#ATSTATECFG@1.1001:SubfileSubject">
    <vt:lpwstr/>
  </property>
  <property fmtid="{D5CDD505-2E9C-101B-9397-08002B2CF9AE}" pid="116" name="FSC#ATSTATECFG@1.1001:DepartmentZipCode">
    <vt:lpwstr/>
  </property>
  <property fmtid="{D5CDD505-2E9C-101B-9397-08002B2CF9AE}" pid="117" name="FSC#ATSTATECFG@1.1001:DepartmentCountry">
    <vt:lpwstr/>
  </property>
  <property fmtid="{D5CDD505-2E9C-101B-9397-08002B2CF9AE}" pid="118" name="FSC#ATSTATECFG@1.1001:DepartmentCity">
    <vt:lpwstr/>
  </property>
  <property fmtid="{D5CDD505-2E9C-101B-9397-08002B2CF9AE}" pid="119" name="FSC#ATSTATECFG@1.1001:DepartmentStreet">
    <vt:lpwstr/>
  </property>
  <property fmtid="{D5CDD505-2E9C-101B-9397-08002B2CF9AE}" pid="120" name="FSC#ATSTATECFG@1.1001:DepartmentDVR">
    <vt:lpwstr/>
  </property>
  <property fmtid="{D5CDD505-2E9C-101B-9397-08002B2CF9AE}" pid="121" name="FSC#ATSTATECFG@1.1001:DepartmentUID">
    <vt:lpwstr/>
  </property>
  <property fmtid="{D5CDD505-2E9C-101B-9397-08002B2CF9AE}" pid="122" name="FSC#ATSTATECFG@1.1001:SubfileReference">
    <vt:lpwstr>LF3-A-145/455-2021</vt:lpwstr>
  </property>
  <property fmtid="{D5CDD505-2E9C-101B-9397-08002B2CF9AE}" pid="123" name="FSC#ATSTATECFG@1.1001:Clause">
    <vt:lpwstr/>
  </property>
  <property fmtid="{D5CDD505-2E9C-101B-9397-08002B2CF9AE}" pid="124" name="FSC#ATSTATECFG@1.1001:ApprovedSignature">
    <vt:lpwstr/>
  </property>
  <property fmtid="{D5CDD505-2E9C-101B-9397-08002B2CF9AE}" pid="125" name="FSC#ATSTATECFG@1.1001:BankAccount">
    <vt:lpwstr/>
  </property>
  <property fmtid="{D5CDD505-2E9C-101B-9397-08002B2CF9AE}" pid="126" name="FSC#ATSTATECFG@1.1001:BankAccountOwner">
    <vt:lpwstr/>
  </property>
  <property fmtid="{D5CDD505-2E9C-101B-9397-08002B2CF9AE}" pid="127" name="FSC#ATSTATECFG@1.1001:BankInstitute">
    <vt:lpwstr/>
  </property>
  <property fmtid="{D5CDD505-2E9C-101B-9397-08002B2CF9AE}" pid="128" name="FSC#ATSTATECFG@1.1001:BankAccountID">
    <vt:lpwstr/>
  </property>
  <property fmtid="{D5CDD505-2E9C-101B-9397-08002B2CF9AE}" pid="129" name="FSC#ATSTATECFG@1.1001:BankAccountIBAN">
    <vt:lpwstr/>
  </property>
  <property fmtid="{D5CDD505-2E9C-101B-9397-08002B2CF9AE}" pid="130" name="FSC#ATSTATECFG@1.1001:BankAccountBIC">
    <vt:lpwstr/>
  </property>
  <property fmtid="{D5CDD505-2E9C-101B-9397-08002B2CF9AE}" pid="131" name="FSC#ATSTATECFG@1.1001:BankName">
    <vt:lpwstr/>
  </property>
  <property fmtid="{D5CDD505-2E9C-101B-9397-08002B2CF9AE}" pid="132" name="FSC#COOELAK@1.1001:ObjectAddressees">
    <vt:lpwstr/>
  </property>
  <property fmtid="{D5CDD505-2E9C-101B-9397-08002B2CF9AE}" pid="133" name="FSC#COOELAK@1.1001:replyreference">
    <vt:lpwstr/>
  </property>
  <property fmtid="{D5CDD505-2E9C-101B-9397-08002B2CF9AE}" pid="134" name="FSC#ATPRECONFIG@1.1001:ChargePreview">
    <vt:lpwstr/>
  </property>
  <property fmtid="{D5CDD505-2E9C-101B-9397-08002B2CF9AE}" pid="135" name="FSC#ATSTATECFG@1.1001:ExternalFile">
    <vt:lpwstr>Bezug: </vt:lpwstr>
  </property>
  <property fmtid="{D5CDD505-2E9C-101B-9397-08002B2CF9AE}" pid="136" name="FSC#COOSYSTEM@1.1:Container">
    <vt:lpwstr>COO.1000.8802.68.1955270</vt:lpwstr>
  </property>
  <property fmtid="{D5CDD505-2E9C-101B-9397-08002B2CF9AE}" pid="137" name="FSC#FSCFOLIO@1.1001:docpropproject">
    <vt:lpwstr/>
  </property>
</Properties>
</file>